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60" windowWidth="28740" windowHeight="16100" tabRatio="705" firstSheet="1" activeTab="7"/>
  </bookViews>
  <sheets>
    <sheet name="ÚDAJE BC2" sheetId="1" state="hidden" r:id="rId1"/>
    <sheet name="ZOZNAM BC2" sheetId="2" r:id="rId2"/>
    <sheet name="SKUPINY BC2" sheetId="3" r:id="rId3"/>
    <sheet name="A" sheetId="4" state="hidden" r:id="rId4"/>
    <sheet name="B" sheetId="5" state="hidden" r:id="rId5"/>
    <sheet name="C" sheetId="6" state="hidden" r:id="rId6"/>
    <sheet name="PAVÚK BC2" sheetId="7" r:id="rId7"/>
    <sheet name="vysledky BC2" sheetId="8" r:id="rId8"/>
    <sheet name="ÚDAJE BC4" sheetId="9" state="hidden" r:id="rId9"/>
    <sheet name="ZOZNAM BC4" sheetId="10" r:id="rId10"/>
    <sheet name="SKUPINY BC4" sheetId="11" r:id="rId11"/>
    <sheet name="PAVÚK BC4" sheetId="12" r:id="rId12"/>
    <sheet name="vysledky BC4" sheetId="13" r:id="rId13"/>
    <sheet name="ÚDAJE BC5" sheetId="14" state="hidden" r:id="rId14"/>
    <sheet name="ZOZNAM BC5" sheetId="15" state="hidden" r:id="rId15"/>
    <sheet name="BC2-4 rozpis" sheetId="16" r:id="rId16"/>
  </sheets>
  <externalReferences>
    <externalReference r:id="rId19"/>
  </externalReferences>
  <definedNames>
    <definedName name="NPool" localSheetId="9">'ZOZNAM BC4'!$AB$5:$AC$13</definedName>
    <definedName name="NPool" localSheetId="14">'ZOZNAM BC5'!$AB$5:$AC$13</definedName>
    <definedName name="NPool">'ZOZNAM BC2'!$AC$5:$AD$13</definedName>
    <definedName name="Posice" localSheetId="6">'[1]ZOZNAM'!$G$5:$G$41</definedName>
    <definedName name="Posice" localSheetId="9">'ZOZNAM BC4'!$G$5:$G$41</definedName>
    <definedName name="Posice" localSheetId="14">'ZOZNAM BC5'!$G$5:$G$41</definedName>
    <definedName name="Posice">'ZOZNAM BC2'!$G$5:$G$41</definedName>
    <definedName name="_xlnm.Print_Area" localSheetId="15">'BC2-4 rozpis'!$A$1:$H$38</definedName>
    <definedName name="_xlnm.Print_Area" localSheetId="6">'PAVÚK BC2'!$B$3:$BM$88</definedName>
    <definedName name="_xlnm.Print_Area" localSheetId="11">'PAVÚK BC4'!$E$3:$BM$88</definedName>
    <definedName name="_xlnm.Print_Area" localSheetId="2">'SKUPINY BC2'!$A$1:$I$19</definedName>
    <definedName name="_xlnm.Print_Area" localSheetId="10">'SKUPINY BC4'!$A$1:$I$19</definedName>
    <definedName name="_xlnm.Print_Area" localSheetId="1">'ZOZNAM BC2'!$B$2:$J$20</definedName>
    <definedName name="_xlnm.Print_Area" localSheetId="9">'ZOZNAM BC4'!$B$2:$I$20</definedName>
    <definedName name="_xlnm.Print_Area" localSheetId="14">'ZOZNAM BC5'!$B$2:$I$20</definedName>
    <definedName name="Rank" localSheetId="6">'[1]ZOZNAM'!$B$5:$G$41</definedName>
    <definedName name="Rank" localSheetId="9">'ZOZNAM BC4'!$B$5:$G$41</definedName>
    <definedName name="Rank" localSheetId="14">'ZOZNAM BC5'!$B$5:$G$41</definedName>
    <definedName name="Rank">'ZOZNAM BC2'!$B$5:$G$41</definedName>
    <definedName name="Trida" localSheetId="9">'ZOZNAM BC4'!$B$2</definedName>
    <definedName name="Trida" localSheetId="14">'ZOZNAM BC5'!$B$2</definedName>
    <definedName name="Trida">'ZOZNAM BC2'!$B$2</definedName>
  </definedNames>
  <calcPr fullCalcOnLoad="1"/>
</workbook>
</file>

<file path=xl/sharedStrings.xml><?xml version="1.0" encoding="utf-8"?>
<sst xmlns="http://schemas.openxmlformats.org/spreadsheetml/2006/main" count="503" uniqueCount="192">
  <si>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</si>
  <si>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</si>
  <si>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</si>
  <si>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</si>
  <si>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</si>
  <si>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</si>
  <si>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</si>
  <si>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</si>
  <si>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</si>
  <si>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</si>
  <si>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</si>
  <si>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</si>
  <si>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</si>
  <si>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</si>
  <si>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</si>
  <si>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</si>
  <si>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</si>
  <si>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</si>
  <si>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</si>
  <si>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</si>
  <si>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</si>
  <si>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</si>
  <si>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</si>
  <si>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</si>
  <si>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</si>
  <si>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</si>
  <si>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</si>
  <si>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</si>
  <si>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</si>
  <si>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</si>
  <si>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</si>
  <si>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</si>
  <si>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</si>
  <si>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</si>
  <si>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</si>
  <si>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</si>
  <si>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</si>
  <si>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</si>
  <si>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</si>
  <si>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</si>
  <si>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</si>
  <si>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</si>
  <si>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</si>
  <si>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</si>
  <si>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</si>
  <si>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</si>
  <si>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</si>
  <si>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</si>
  <si>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</si>
  <si>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</si>
  <si>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</si>
  <si>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</si>
  <si>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</si>
  <si>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</si>
  <si>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</si>
  <si>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</si>
  <si>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</si>
  <si>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ZOM Prešov</t>
  </si>
  <si>
    <t xml:space="preserve">      3. - 4. miesto:   (TB)</t>
  </si>
  <si>
    <t>4.</t>
  </si>
  <si>
    <t>6.</t>
  </si>
  <si>
    <t>5.</t>
  </si>
  <si>
    <t>Skupina C</t>
  </si>
  <si>
    <t>Ondrej Bašták Ďurán</t>
  </si>
  <si>
    <t>ČASOVÝ ROZPIS ZÁPASOV</t>
  </si>
  <si>
    <t>cca. časy</t>
  </si>
  <si>
    <t>kurt č.1</t>
  </si>
  <si>
    <t>kurt č.2</t>
  </si>
  <si>
    <t>kurt č.4</t>
  </si>
  <si>
    <t>rozhoduje:</t>
  </si>
  <si>
    <t>FINÁLE</t>
  </si>
  <si>
    <t>vyhlásenie víťazov</t>
  </si>
  <si>
    <t>vyhodnotenie</t>
  </si>
  <si>
    <t>odovzdávanie cien</t>
  </si>
  <si>
    <t>Názov turnaja:</t>
  </si>
  <si>
    <t>Dátum:</t>
  </si>
  <si>
    <t>Kategória:</t>
  </si>
  <si>
    <t>Miesto konania turnaja:</t>
  </si>
  <si>
    <t>Počet prihlásených hráčov:</t>
  </si>
  <si>
    <t>Počet zúčastnených hráčov:</t>
  </si>
  <si>
    <t>Organizátor:</t>
  </si>
  <si>
    <t>Počet výhier</t>
  </si>
  <si>
    <t>Počet odohratých zápasov</t>
  </si>
  <si>
    <t>Koeficient K1 (podľa počtu víťazstiev)</t>
  </si>
  <si>
    <t>Koeficient K2 (podľa skóre)</t>
  </si>
  <si>
    <t>Koeficient K3 (podľa získaných bodov)</t>
  </si>
  <si>
    <t>1.B</t>
  </si>
  <si>
    <t>Michal</t>
  </si>
  <si>
    <t>Adam</t>
  </si>
  <si>
    <t>B4</t>
  </si>
  <si>
    <t>2. B</t>
  </si>
  <si>
    <t>2. A</t>
  </si>
  <si>
    <t>kurt č.3</t>
  </si>
  <si>
    <t>Jakub</t>
  </si>
  <si>
    <t>Martin</t>
  </si>
  <si>
    <t>Telocvičňa ZŠ Mukačevská Prešov</t>
  </si>
  <si>
    <t>kurt č.5</t>
  </si>
  <si>
    <t>SEMIFINÁLE</t>
  </si>
  <si>
    <t>Rozhodcovia:</t>
  </si>
  <si>
    <t>Lenártová Mária</t>
  </si>
  <si>
    <t>Fejerčák Jozef</t>
  </si>
  <si>
    <t>Svat Ľubomír</t>
  </si>
  <si>
    <t>Peter</t>
  </si>
  <si>
    <t>C1</t>
  </si>
  <si>
    <t>C2</t>
  </si>
  <si>
    <t>C3</t>
  </si>
  <si>
    <t>1. C</t>
  </si>
  <si>
    <t>3. ligové kolo 2018</t>
  </si>
  <si>
    <t>ŠKTP Viktória Ž n/H</t>
  </si>
  <si>
    <t>ŠK Altius</t>
  </si>
  <si>
    <t>OMD v SR</t>
  </si>
  <si>
    <t>Kondela</t>
  </si>
  <si>
    <t>Ľubomír</t>
  </si>
  <si>
    <t>Ryšavá</t>
  </si>
  <si>
    <t>Paulína</t>
  </si>
  <si>
    <t>Soročinová</t>
  </si>
  <si>
    <t>Branka</t>
  </si>
  <si>
    <t>Varga</t>
  </si>
  <si>
    <t>Vandlík</t>
  </si>
  <si>
    <t>Tomaško</t>
  </si>
  <si>
    <t>kurt č.6</t>
  </si>
  <si>
    <t>kurt č.7</t>
  </si>
  <si>
    <t>Patrik Halický</t>
  </si>
  <si>
    <t>Kristína Kocúrová</t>
  </si>
  <si>
    <t>Csaba Urban</t>
  </si>
  <si>
    <t>Rastislav Sabatula</t>
  </si>
  <si>
    <t>Grega Matúš - H.R.</t>
  </si>
  <si>
    <t>Matúš Grega</t>
  </si>
  <si>
    <t>Mezík</t>
  </si>
  <si>
    <t>Róbert</t>
  </si>
  <si>
    <t>Minarech</t>
  </si>
  <si>
    <t>Jankechová</t>
  </si>
  <si>
    <t>Eliška</t>
  </si>
  <si>
    <t>Kurilák</t>
  </si>
  <si>
    <t>Rastislav</t>
  </si>
  <si>
    <t>Kudláčová</t>
  </si>
  <si>
    <t>Kristína</t>
  </si>
  <si>
    <t>Hlinka</t>
  </si>
  <si>
    <t>Richard</t>
  </si>
  <si>
    <t>Breznay</t>
  </si>
  <si>
    <t>Mateášiková</t>
  </si>
  <si>
    <t>Adriana</t>
  </si>
  <si>
    <t>Vavrica</t>
  </si>
  <si>
    <t>Gregor</t>
  </si>
  <si>
    <t>Riečičiar</t>
  </si>
  <si>
    <t>Špánik</t>
  </si>
  <si>
    <t>Matej</t>
  </si>
  <si>
    <t>Marcin</t>
  </si>
  <si>
    <t>D1</t>
  </si>
  <si>
    <t>D2</t>
  </si>
  <si>
    <t>D3</t>
  </si>
  <si>
    <t>D4</t>
  </si>
  <si>
    <t>SKUPINY BC2</t>
  </si>
  <si>
    <t>2. D</t>
  </si>
  <si>
    <t>1. D</t>
  </si>
  <si>
    <t>2. C</t>
  </si>
  <si>
    <t>BC2</t>
  </si>
  <si>
    <t>1. B</t>
  </si>
  <si>
    <t>3. ligové kolo kat. BC2 Prešov / 20. 05. 2018</t>
  </si>
  <si>
    <t>víťaz 1/4 finále 1</t>
  </si>
  <si>
    <t>víťaz 1/4 finále 2</t>
  </si>
  <si>
    <t>víťaz 1/4 finále 3</t>
  </si>
  <si>
    <t>víťaz 1/4 finále 4</t>
  </si>
  <si>
    <t>1. finalista</t>
  </si>
  <si>
    <t>2. finalista</t>
  </si>
  <si>
    <t>o 3. miesto 1</t>
  </si>
  <si>
    <t>o 3. miesto 2</t>
  </si>
  <si>
    <t xml:space="preserve">     o  3. - 4. miesto</t>
  </si>
  <si>
    <t>Andrejčík</t>
  </si>
  <si>
    <t xml:space="preserve">Samuel </t>
  </si>
  <si>
    <t>Ďurkovič</t>
  </si>
  <si>
    <t xml:space="preserve">Róbert </t>
  </si>
  <si>
    <t>Strehársky</t>
  </si>
  <si>
    <t xml:space="preserve">Martin </t>
  </si>
  <si>
    <t>Balcová</t>
  </si>
  <si>
    <t>Michaela</t>
  </si>
  <si>
    <t>Klimčo</t>
  </si>
  <si>
    <t>Marián</t>
  </si>
  <si>
    <t>Burian</t>
  </si>
  <si>
    <t>Rom</t>
  </si>
  <si>
    <t>Mihová</t>
  </si>
  <si>
    <t xml:space="preserve">Anna </t>
  </si>
  <si>
    <t>A4</t>
  </si>
  <si>
    <t>3. ligové kolo kat. BC4 Prešov / 20. 05. 2017</t>
  </si>
  <si>
    <r>
      <t xml:space="preserve">   </t>
    </r>
    <r>
      <rPr>
        <b/>
        <u val="single"/>
        <sz val="14"/>
        <rFont val="Arial CE"/>
        <family val="0"/>
      </rPr>
      <t>BOCCIA - LIGOVÝ TURNAJ - BC2/BC4 - jednotlivci - Gym P. Horova Michalovce - 20.05.2017</t>
    </r>
  </si>
  <si>
    <t>SKUPINY - HRÁČI - BC2</t>
  </si>
  <si>
    <t>SKUPINY - HRÁČI - BC4</t>
  </si>
  <si>
    <t>Ľudmila Andrejčíková</t>
  </si>
  <si>
    <t>Ľuboš Kondela</t>
  </si>
  <si>
    <t>Imrich</t>
  </si>
  <si>
    <t>ŠTVRŤFINÁLE</t>
  </si>
  <si>
    <t>14:30 - 15:00</t>
  </si>
</sst>
</file>

<file path=xl/styles.xml><?xml version="1.0" encoding="utf-8"?>
<styleSheet xmlns="http://schemas.openxmlformats.org/spreadsheetml/2006/main">
  <numFmts count="21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\ _C_Z_K_-;\-* #,##0\ _C_Z_K_-;_-* &quot;-&quot;\ _C_Z_K_-;_-@_-"/>
    <numFmt numFmtId="44" formatCode="_-* #,##0.00\ &quot;CZK&quot;_-;\-* #,##0.00\ &quot;CZK&quot;_-;_-* &quot;-&quot;??\ &quot;CZK&quot;_-;_-@_-"/>
    <numFmt numFmtId="43" formatCode="_-* #,##0.00\ _C_Z_K_-;\-* #,##0.00\ _C_Z_K_-;_-* &quot;-&quot;??\ _C_Z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94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  <font>
      <b/>
      <sz val="10"/>
      <color indexed="63"/>
      <name val="Arial CE"/>
      <family val="2"/>
    </font>
    <font>
      <b/>
      <sz val="14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62"/>
      <name val="Arial"/>
      <family val="2"/>
    </font>
    <font>
      <b/>
      <sz val="12"/>
      <name val="Calibri"/>
      <family val="0"/>
    </font>
    <font>
      <sz val="10"/>
      <color indexed="8"/>
      <name val="Calibri"/>
      <family val="2"/>
    </font>
    <font>
      <strike/>
      <sz val="12"/>
      <color indexed="8"/>
      <name val="Calibri"/>
      <family val="2"/>
    </font>
    <font>
      <sz val="11"/>
      <color indexed="63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30"/>
      <color indexed="9"/>
      <name val="AntiqOliTEE"/>
      <family val="0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sz val="36"/>
      <color indexed="9"/>
      <name val="AntiqOliTEE"/>
      <family val="0"/>
    </font>
    <font>
      <b/>
      <sz val="6"/>
      <color indexed="9"/>
      <name val="Arial"/>
      <family val="2"/>
    </font>
    <font>
      <b/>
      <sz val="16"/>
      <color indexed="9"/>
      <name val="Arial CE"/>
      <family val="2"/>
    </font>
    <font>
      <sz val="11"/>
      <color rgb="FF222222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30"/>
      <color theme="0"/>
      <name val="AntiqOliTEE"/>
      <family val="0"/>
    </font>
    <font>
      <b/>
      <sz val="36"/>
      <color theme="0"/>
      <name val="Arial"/>
      <family val="2"/>
    </font>
    <font>
      <sz val="36"/>
      <color theme="0"/>
      <name val="Arial"/>
      <family val="2"/>
    </font>
    <font>
      <sz val="36"/>
      <color theme="0"/>
      <name val="AntiqOliTEE"/>
      <family val="0"/>
    </font>
    <font>
      <b/>
      <sz val="6"/>
      <color theme="0"/>
      <name val="Arial"/>
      <family val="2"/>
    </font>
    <font>
      <b/>
      <sz val="16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bgColor indexed="26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5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8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" fillId="21" borderId="5" applyNumberFormat="0" applyAlignment="0" applyProtection="0"/>
    <xf numFmtId="0" fontId="14" fillId="7" borderId="1" applyNumberFormat="0" applyAlignment="0" applyProtection="0"/>
    <xf numFmtId="0" fontId="10" fillId="0" borderId="6" applyNumberFormat="0" applyFill="0" applyAlignment="0" applyProtection="0"/>
    <xf numFmtId="0" fontId="8" fillId="22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17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56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17" borderId="0" xfId="0" applyFont="1" applyFill="1" applyBorder="1" applyAlignment="1">
      <alignment vertical="center"/>
    </xf>
    <xf numFmtId="0" fontId="0" fillId="17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56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56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55" applyAlignment="1">
      <alignment/>
      <protection/>
    </xf>
    <xf numFmtId="0" fontId="9" fillId="0" borderId="0" xfId="55" applyAlignment="1">
      <alignment horizontal="center" vertical="center"/>
      <protection/>
    </xf>
    <xf numFmtId="0" fontId="33" fillId="0" borderId="0" xfId="55" applyFont="1" applyAlignment="1">
      <alignment horizontal="center" vertical="center"/>
      <protection/>
    </xf>
    <xf numFmtId="0" fontId="9" fillId="0" borderId="0" xfId="55" applyBorder="1" applyAlignment="1">
      <alignment horizontal="center" vertical="center"/>
      <protection/>
    </xf>
    <xf numFmtId="0" fontId="34" fillId="0" borderId="0" xfId="55" applyFont="1" applyBorder="1" applyAlignment="1">
      <alignment horizontal="center" vertical="center"/>
      <protection/>
    </xf>
    <xf numFmtId="0" fontId="9" fillId="0" borderId="0" xfId="55" applyBorder="1" applyAlignment="1">
      <alignment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horizontal="center" vertical="center"/>
      <protection/>
    </xf>
    <xf numFmtId="0" fontId="9" fillId="0" borderId="0" xfId="55" applyBorder="1" applyAlignment="1">
      <alignment vertical="center"/>
      <protection/>
    </xf>
    <xf numFmtId="0" fontId="9" fillId="0" borderId="0" xfId="55" applyBorder="1" applyAlignment="1">
      <alignment horizontal="left" vertical="center" indent="1"/>
      <protection/>
    </xf>
    <xf numFmtId="0" fontId="9" fillId="0" borderId="0" xfId="55" applyFont="1" applyBorder="1" applyAlignment="1">
      <alignment vertical="center"/>
      <protection/>
    </xf>
    <xf numFmtId="0" fontId="32" fillId="0" borderId="0" xfId="56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20" borderId="19" xfId="0" applyFont="1" applyFill="1" applyBorder="1" applyAlignment="1" applyProtection="1">
      <alignment horizontal="center" vertical="center"/>
      <protection hidden="1"/>
    </xf>
    <xf numFmtId="0" fontId="39" fillId="20" borderId="22" xfId="0" applyFont="1" applyFill="1" applyBorder="1" applyAlignment="1" applyProtection="1">
      <alignment horizontal="center" vertical="center"/>
      <protection hidden="1"/>
    </xf>
    <xf numFmtId="0" fontId="39" fillId="20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55" applyFont="1" applyAlignment="1">
      <alignment/>
      <protection/>
    </xf>
    <xf numFmtId="0" fontId="42" fillId="0" borderId="0" xfId="55" applyFont="1" applyBorder="1" applyAlignment="1">
      <alignment/>
      <protection/>
    </xf>
    <xf numFmtId="0" fontId="42" fillId="0" borderId="0" xfId="55" applyFont="1" applyBorder="1" applyAlignment="1">
      <alignment horizontal="left" vertical="center" indent="1"/>
      <protection/>
    </xf>
    <xf numFmtId="0" fontId="42" fillId="0" borderId="0" xfId="55" applyFont="1" applyAlignment="1">
      <alignment horizontal="center" vertical="center"/>
      <protection/>
    </xf>
    <xf numFmtId="0" fontId="42" fillId="0" borderId="0" xfId="55" applyFont="1" applyBorder="1" applyAlignment="1">
      <alignment horizontal="center" vertical="center"/>
      <protection/>
    </xf>
    <xf numFmtId="0" fontId="42" fillId="0" borderId="0" xfId="55" applyFont="1" applyBorder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3" fillId="0" borderId="0" xfId="55" applyFont="1" applyAlignment="1">
      <alignment horizontal="center" vertical="center"/>
      <protection/>
    </xf>
    <xf numFmtId="0" fontId="42" fillId="0" borderId="17" xfId="55" applyFont="1" applyBorder="1" applyAlignment="1">
      <alignment horizontal="center" vertical="center"/>
      <protection/>
    </xf>
    <xf numFmtId="0" fontId="42" fillId="0" borderId="0" xfId="55" applyFont="1" applyAlignment="1">
      <alignment horizontal="left" vertical="center" indent="1"/>
      <protection/>
    </xf>
    <xf numFmtId="0" fontId="43" fillId="0" borderId="0" xfId="55" applyFont="1" applyBorder="1" applyAlignment="1">
      <alignment horizontal="center" vertical="center"/>
      <protection/>
    </xf>
    <xf numFmtId="0" fontId="42" fillId="0" borderId="16" xfId="55" applyFont="1" applyBorder="1" applyAlignment="1">
      <alignment horizontal="center" vertical="center"/>
      <protection/>
    </xf>
    <xf numFmtId="0" fontId="42" fillId="0" borderId="0" xfId="55" applyFont="1" applyFill="1" applyAlignment="1">
      <alignment horizontal="center" vertical="center"/>
      <protection/>
    </xf>
    <xf numFmtId="0" fontId="43" fillId="0" borderId="0" xfId="55" applyFont="1" applyFill="1" applyAlignment="1">
      <alignment horizontal="center" vertical="center"/>
      <protection/>
    </xf>
    <xf numFmtId="0" fontId="42" fillId="0" borderId="0" xfId="55" applyFont="1" applyFill="1" applyAlignment="1">
      <alignment/>
      <protection/>
    </xf>
    <xf numFmtId="0" fontId="44" fillId="0" borderId="0" xfId="55" applyFont="1" applyAlignment="1">
      <alignment horizontal="center" vertical="center"/>
      <protection/>
    </xf>
    <xf numFmtId="0" fontId="45" fillId="0" borderId="0" xfId="55" applyFont="1" applyAlignment="1">
      <alignment horizontal="center" vertical="center"/>
      <protection/>
    </xf>
    <xf numFmtId="0" fontId="42" fillId="0" borderId="13" xfId="55" applyFont="1" applyBorder="1" applyAlignment="1">
      <alignment horizontal="center" vertical="center"/>
      <protection/>
    </xf>
    <xf numFmtId="0" fontId="47" fillId="0" borderId="0" xfId="55" applyFont="1" applyBorder="1" applyAlignment="1">
      <alignment vertical="center"/>
      <protection/>
    </xf>
    <xf numFmtId="0" fontId="47" fillId="0" borderId="0" xfId="55" applyFont="1" applyFill="1" applyBorder="1" applyAlignment="1">
      <alignment vertical="center"/>
      <protection/>
    </xf>
    <xf numFmtId="0" fontId="44" fillId="0" borderId="0" xfId="55" applyFont="1" applyBorder="1" applyAlignment="1">
      <alignment horizontal="center" vertical="center"/>
      <protection/>
    </xf>
    <xf numFmtId="0" fontId="42" fillId="0" borderId="0" xfId="55" applyFont="1" applyAlignment="1">
      <alignment horizontal="right" vertical="center"/>
      <protection/>
    </xf>
    <xf numFmtId="0" fontId="42" fillId="0" borderId="0" xfId="55" applyFont="1" applyBorder="1" applyAlignment="1">
      <alignment horizontal="right" vertical="center"/>
      <protection/>
    </xf>
    <xf numFmtId="0" fontId="44" fillId="0" borderId="0" xfId="55" applyFont="1" applyFill="1" applyAlignment="1">
      <alignment horizontal="center" vertical="center"/>
      <protection/>
    </xf>
    <xf numFmtId="0" fontId="46" fillId="0" borderId="0" xfId="55" applyFont="1" applyFill="1" applyAlignment="1">
      <alignment horizontal="center" vertical="center"/>
      <protection/>
    </xf>
    <xf numFmtId="0" fontId="42" fillId="0" borderId="12" xfId="55" applyFont="1" applyFill="1" applyBorder="1" applyAlignment="1">
      <alignment horizontal="center" vertical="center"/>
      <protection/>
    </xf>
    <xf numFmtId="0" fontId="42" fillId="0" borderId="0" xfId="55" applyFont="1" applyFill="1" applyBorder="1" applyAlignment="1">
      <alignment horizontal="center" vertical="center"/>
      <protection/>
    </xf>
    <xf numFmtId="0" fontId="46" fillId="0" borderId="12" xfId="55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9" fillId="0" borderId="25" xfId="57" applyFont="1" applyBorder="1" applyAlignment="1">
      <alignment horizontal="center" vertical="center"/>
      <protection/>
    </xf>
    <xf numFmtId="0" fontId="60" fillId="0" borderId="26" xfId="57" applyFont="1" applyBorder="1" applyAlignment="1">
      <alignment horizontal="center" vertical="center"/>
      <protection/>
    </xf>
    <xf numFmtId="20" fontId="27" fillId="25" borderId="25" xfId="57" applyNumberFormat="1" applyFont="1" applyFill="1" applyBorder="1" applyAlignment="1">
      <alignment horizontal="center" vertical="center"/>
      <protection/>
    </xf>
    <xf numFmtId="0" fontId="19" fillId="25" borderId="27" xfId="57" applyFont="1" applyFill="1" applyBorder="1" applyAlignment="1">
      <alignment horizontal="center" vertical="center"/>
      <protection/>
    </xf>
    <xf numFmtId="0" fontId="59" fillId="0" borderId="28" xfId="57" applyFont="1" applyBorder="1" applyAlignment="1">
      <alignment horizontal="center" vertical="center"/>
      <protection/>
    </xf>
    <xf numFmtId="0" fontId="60" fillId="0" borderId="29" xfId="57" applyFont="1" applyFill="1" applyBorder="1" applyAlignment="1">
      <alignment horizontal="center" vertical="center"/>
      <protection/>
    </xf>
    <xf numFmtId="0" fontId="59" fillId="0" borderId="29" xfId="57" applyFont="1" applyBorder="1" applyAlignment="1">
      <alignment horizontal="center" vertical="center"/>
      <protection/>
    </xf>
    <xf numFmtId="0" fontId="60" fillId="0" borderId="29" xfId="57" applyFont="1" applyBorder="1" applyAlignment="1">
      <alignment horizontal="center" vertical="center"/>
      <protection/>
    </xf>
    <xf numFmtId="20" fontId="27" fillId="25" borderId="26" xfId="57" applyNumberFormat="1" applyFont="1" applyFill="1" applyBorder="1" applyAlignment="1">
      <alignment horizontal="center" vertical="center"/>
      <protection/>
    </xf>
    <xf numFmtId="0" fontId="59" fillId="0" borderId="26" xfId="57" applyFont="1" applyBorder="1" applyAlignment="1">
      <alignment horizontal="center" vertical="center"/>
      <protection/>
    </xf>
    <xf numFmtId="0" fontId="19" fillId="25" borderId="30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left" vertical="center" indent="2"/>
      <protection/>
    </xf>
    <xf numFmtId="0" fontId="19" fillId="0" borderId="31" xfId="57" applyFont="1" applyBorder="1" applyAlignment="1">
      <alignment horizontal="center" vertical="center"/>
      <protection/>
    </xf>
    <xf numFmtId="20" fontId="27" fillId="25" borderId="29" xfId="57" applyNumberFormat="1" applyFont="1" applyFill="1" applyBorder="1" applyAlignment="1">
      <alignment horizontal="center" vertical="center"/>
      <protection/>
    </xf>
    <xf numFmtId="20" fontId="19" fillId="25" borderId="29" xfId="57" applyNumberFormat="1" applyFont="1" applyFill="1" applyBorder="1" applyAlignment="1">
      <alignment horizontal="center"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0" fillId="0" borderId="0" xfId="57" applyFont="1" applyFill="1" applyBorder="1" applyAlignment="1">
      <alignment vertical="center"/>
      <protection/>
    </xf>
    <xf numFmtId="0" fontId="43" fillId="0" borderId="0" xfId="55" applyFont="1" applyFill="1" applyBorder="1" applyAlignment="1">
      <alignment vertical="center"/>
      <protection/>
    </xf>
    <xf numFmtId="0" fontId="42" fillId="0" borderId="0" xfId="55" applyFont="1" applyFill="1" applyBorder="1" applyAlignment="1">
      <alignment vertical="center"/>
      <protection/>
    </xf>
    <xf numFmtId="0" fontId="43" fillId="0" borderId="0" xfId="55" applyFont="1" applyFill="1" applyBorder="1" applyAlignment="1">
      <alignment horizontal="center" vertical="center"/>
      <protection/>
    </xf>
    <xf numFmtId="0" fontId="42" fillId="0" borderId="0" xfId="55" applyFont="1" applyFill="1" applyBorder="1" applyAlignment="1">
      <alignment horizontal="left" vertical="center" indent="1"/>
      <protection/>
    </xf>
    <xf numFmtId="0" fontId="44" fillId="0" borderId="0" xfId="55" applyFont="1" applyFill="1" applyBorder="1" applyAlignment="1">
      <alignment horizontal="center" vertical="center"/>
      <protection/>
    </xf>
    <xf numFmtId="0" fontId="46" fillId="0" borderId="0" xfId="55" applyFont="1" applyFill="1" applyBorder="1" applyAlignment="1">
      <alignment horizontal="center" vertical="center"/>
      <protection/>
    </xf>
    <xf numFmtId="0" fontId="9" fillId="0" borderId="0" xfId="55" applyFill="1" applyBorder="1" applyAlignment="1">
      <alignment/>
      <protection/>
    </xf>
    <xf numFmtId="0" fontId="42" fillId="0" borderId="0" xfId="55" applyFont="1" applyFill="1" applyBorder="1" applyAlignment="1">
      <alignment/>
      <protection/>
    </xf>
    <xf numFmtId="0" fontId="50" fillId="0" borderId="0" xfId="55" applyFont="1" applyFill="1" applyBorder="1" applyAlignment="1">
      <alignment vertical="center"/>
      <protection/>
    </xf>
    <xf numFmtId="0" fontId="1" fillId="0" borderId="0" xfId="57" applyAlignment="1">
      <alignment/>
      <protection/>
    </xf>
    <xf numFmtId="0" fontId="1" fillId="0" borderId="0" xfId="57">
      <alignment/>
      <protection/>
    </xf>
    <xf numFmtId="0" fontId="61" fillId="0" borderId="32" xfId="57" applyFont="1" applyBorder="1" applyAlignment="1" applyProtection="1">
      <alignment horizontal="center" vertical="center"/>
      <protection locked="0"/>
    </xf>
    <xf numFmtId="0" fontId="1" fillId="26" borderId="33" xfId="57" applyFill="1" applyBorder="1" applyAlignment="1" applyProtection="1">
      <alignment horizontal="center" vertical="center"/>
      <protection hidden="1"/>
    </xf>
    <xf numFmtId="0" fontId="1" fillId="26" borderId="34" xfId="57" applyFill="1" applyBorder="1" applyAlignment="1" applyProtection="1">
      <alignment horizontal="center" vertical="center"/>
      <protection hidden="1"/>
    </xf>
    <xf numFmtId="0" fontId="61" fillId="0" borderId="35" xfId="57" applyFont="1" applyBorder="1" applyAlignment="1" applyProtection="1">
      <alignment horizontal="center" vertical="center"/>
      <protection locked="0"/>
    </xf>
    <xf numFmtId="0" fontId="1" fillId="26" borderId="36" xfId="57" applyFill="1" applyBorder="1" applyAlignment="1" applyProtection="1">
      <alignment horizontal="center" vertical="center"/>
      <protection hidden="1"/>
    </xf>
    <xf numFmtId="0" fontId="1" fillId="26" borderId="37" xfId="57" applyFill="1" applyBorder="1" applyAlignment="1" applyProtection="1">
      <alignment horizontal="center" vertical="center"/>
      <protection hidden="1"/>
    </xf>
    <xf numFmtId="0" fontId="61" fillId="0" borderId="38" xfId="57" applyFont="1" applyBorder="1" applyAlignment="1" applyProtection="1">
      <alignment horizontal="center" vertical="center"/>
      <protection locked="0"/>
    </xf>
    <xf numFmtId="0" fontId="1" fillId="26" borderId="39" xfId="57" applyFill="1" applyBorder="1" applyAlignment="1" applyProtection="1">
      <alignment horizontal="center" vertical="center"/>
      <protection hidden="1"/>
    </xf>
    <xf numFmtId="0" fontId="1" fillId="26" borderId="40" xfId="57" applyFill="1" applyBorder="1" applyAlignment="1" applyProtection="1">
      <alignment horizontal="center" vertical="center"/>
      <protection hidden="1"/>
    </xf>
    <xf numFmtId="0" fontId="66" fillId="0" borderId="0" xfId="57" applyFont="1" applyAlignment="1">
      <alignment vertical="center"/>
      <protection/>
    </xf>
    <xf numFmtId="0" fontId="66" fillId="0" borderId="0" xfId="57" applyFont="1" applyAlignment="1">
      <alignment vertical="center" wrapText="1"/>
      <protection/>
    </xf>
    <xf numFmtId="0" fontId="65" fillId="26" borderId="31" xfId="57" applyFont="1" applyFill="1" applyBorder="1" applyAlignment="1" applyProtection="1">
      <alignment horizontal="center" vertical="center" wrapText="1"/>
      <protection hidden="1"/>
    </xf>
    <xf numFmtId="0" fontId="1" fillId="0" borderId="31" xfId="57" applyFont="1" applyFill="1" applyBorder="1" applyAlignment="1" applyProtection="1">
      <alignment horizontal="center" vertical="center" wrapText="1"/>
      <protection locked="0"/>
    </xf>
    <xf numFmtId="0" fontId="61" fillId="27" borderId="41" xfId="57" applyFont="1" applyFill="1" applyBorder="1" applyAlignment="1" applyProtection="1">
      <alignment horizontal="center" vertical="center"/>
      <protection hidden="1"/>
    </xf>
    <xf numFmtId="0" fontId="61" fillId="0" borderId="42" xfId="57" applyFont="1" applyBorder="1" applyAlignment="1" applyProtection="1">
      <alignment horizontal="center" vertical="center"/>
      <protection locked="0"/>
    </xf>
    <xf numFmtId="0" fontId="1" fillId="0" borderId="43" xfId="57" applyFont="1" applyFill="1" applyBorder="1" applyAlignment="1" applyProtection="1">
      <alignment horizontal="center" vertical="center" wrapText="1"/>
      <protection locked="0"/>
    </xf>
    <xf numFmtId="0" fontId="61" fillId="0" borderId="44" xfId="57" applyFont="1" applyFill="1" applyBorder="1" applyAlignment="1" applyProtection="1">
      <alignment horizontal="center" vertical="center"/>
      <protection locked="0"/>
    </xf>
    <xf numFmtId="2" fontId="0" fillId="26" borderId="44" xfId="0" applyNumberFormat="1" applyFill="1" applyBorder="1" applyAlignment="1" applyProtection="1">
      <alignment horizontal="center" vertical="center"/>
      <protection hidden="1"/>
    </xf>
    <xf numFmtId="0" fontId="65" fillId="26" borderId="43" xfId="57" applyFont="1" applyFill="1" applyBorder="1" applyAlignment="1" applyProtection="1">
      <alignment horizontal="center" vertical="center" wrapText="1"/>
      <protection hidden="1"/>
    </xf>
    <xf numFmtId="0" fontId="61" fillId="27" borderId="44" xfId="57" applyFont="1" applyFill="1" applyBorder="1" applyAlignment="1" applyProtection="1">
      <alignment horizontal="center" vertical="center"/>
      <protection hidden="1"/>
    </xf>
    <xf numFmtId="0" fontId="61" fillId="0" borderId="44" xfId="57" applyFont="1" applyBorder="1" applyAlignment="1" applyProtection="1">
      <alignment horizontal="center" vertical="center"/>
      <protection locked="0"/>
    </xf>
    <xf numFmtId="0" fontId="1" fillId="26" borderId="44" xfId="57" applyFill="1" applyBorder="1" applyAlignment="1" applyProtection="1">
      <alignment horizontal="center" vertical="center"/>
      <protection hidden="1"/>
    </xf>
    <xf numFmtId="0" fontId="61" fillId="27" borderId="45" xfId="57" applyFont="1" applyFill="1" applyBorder="1" applyAlignment="1" applyProtection="1">
      <alignment horizontal="center" vertical="center"/>
      <protection hidden="1"/>
    </xf>
    <xf numFmtId="0" fontId="61" fillId="27" borderId="46" xfId="57" applyFont="1" applyFill="1" applyBorder="1" applyAlignment="1" applyProtection="1">
      <alignment horizontal="center" vertical="center"/>
      <protection hidden="1"/>
    </xf>
    <xf numFmtId="0" fontId="61" fillId="0" borderId="46" xfId="57" applyFont="1" applyBorder="1" applyAlignment="1" applyProtection="1">
      <alignment horizontal="center" vertical="center"/>
      <protection locked="0"/>
    </xf>
    <xf numFmtId="0" fontId="68" fillId="0" borderId="46" xfId="57" applyFont="1" applyBorder="1" applyAlignment="1" applyProtection="1">
      <alignment horizontal="center" vertical="center"/>
      <protection locked="0"/>
    </xf>
    <xf numFmtId="0" fontId="1" fillId="26" borderId="46" xfId="57" applyFill="1" applyBorder="1" applyAlignment="1" applyProtection="1">
      <alignment horizontal="center" vertical="center"/>
      <protection hidden="1"/>
    </xf>
    <xf numFmtId="2" fontId="0" fillId="26" borderId="46" xfId="0" applyNumberFormat="1" applyFill="1" applyBorder="1" applyAlignment="1" applyProtection="1">
      <alignment horizontal="center" vertical="center"/>
      <protection hidden="1"/>
    </xf>
    <xf numFmtId="0" fontId="61" fillId="0" borderId="47" xfId="57" applyFont="1" applyBorder="1" applyAlignment="1" applyProtection="1">
      <alignment horizontal="center" vertical="center"/>
      <protection locked="0"/>
    </xf>
    <xf numFmtId="0" fontId="61" fillId="0" borderId="48" xfId="57" applyFont="1" applyBorder="1" applyAlignment="1" applyProtection="1">
      <alignment horizontal="center" vertical="center"/>
      <protection locked="0"/>
    </xf>
    <xf numFmtId="0" fontId="61" fillId="0" borderId="49" xfId="57" applyFont="1" applyBorder="1" applyAlignment="1" applyProtection="1">
      <alignment horizontal="center" vertical="center"/>
      <protection locked="0"/>
    </xf>
    <xf numFmtId="0" fontId="61" fillId="27" borderId="49" xfId="57" applyFont="1" applyFill="1" applyBorder="1" applyAlignment="1" applyProtection="1">
      <alignment horizontal="center" vertical="center"/>
      <protection hidden="1"/>
    </xf>
    <xf numFmtId="0" fontId="1" fillId="26" borderId="49" xfId="57" applyFill="1" applyBorder="1" applyAlignment="1" applyProtection="1">
      <alignment horizontal="center" vertical="center"/>
      <protection hidden="1"/>
    </xf>
    <xf numFmtId="2" fontId="0" fillId="26" borderId="49" xfId="0" applyNumberFormat="1" applyFill="1" applyBorder="1" applyAlignment="1" applyProtection="1">
      <alignment horizontal="center" vertical="center"/>
      <protection hidden="1"/>
    </xf>
    <xf numFmtId="0" fontId="61" fillId="0" borderId="33" xfId="57" applyFont="1" applyBorder="1" applyAlignment="1" applyProtection="1">
      <alignment horizontal="center" vertical="center"/>
      <protection locked="0"/>
    </xf>
    <xf numFmtId="0" fontId="61" fillId="0" borderId="50" xfId="57" applyFont="1" applyBorder="1" applyAlignment="1" applyProtection="1">
      <alignment horizontal="center" vertical="center"/>
      <protection locked="0"/>
    </xf>
    <xf numFmtId="0" fontId="61" fillId="27" borderId="35" xfId="57" applyFont="1" applyFill="1" applyBorder="1" applyAlignment="1" applyProtection="1">
      <alignment horizontal="center" vertical="center"/>
      <protection hidden="1"/>
    </xf>
    <xf numFmtId="0" fontId="61" fillId="0" borderId="46" xfId="57" applyFont="1" applyFill="1" applyBorder="1" applyAlignment="1" applyProtection="1">
      <alignment horizontal="center" vertical="center"/>
      <protection hidden="1"/>
    </xf>
    <xf numFmtId="0" fontId="61" fillId="0" borderId="49" xfId="57" applyFont="1" applyFill="1" applyBorder="1" applyAlignment="1" applyProtection="1">
      <alignment horizontal="center" vertical="center"/>
      <protection locked="0"/>
    </xf>
    <xf numFmtId="0" fontId="61" fillId="0" borderId="33" xfId="57" applyFont="1" applyFill="1" applyBorder="1" applyAlignment="1" applyProtection="1">
      <alignment horizontal="center" vertical="center"/>
      <protection hidden="1"/>
    </xf>
    <xf numFmtId="0" fontId="61" fillId="0" borderId="50" xfId="57" applyFont="1" applyFill="1" applyBorder="1" applyAlignment="1" applyProtection="1">
      <alignment horizontal="center" vertical="center"/>
      <protection locked="0"/>
    </xf>
    <xf numFmtId="0" fontId="61" fillId="0" borderId="35" xfId="57" applyFont="1" applyFill="1" applyBorder="1" applyAlignment="1" applyProtection="1">
      <alignment horizontal="center" vertical="center"/>
      <protection locked="0"/>
    </xf>
    <xf numFmtId="0" fontId="67" fillId="0" borderId="46" xfId="57" applyFont="1" applyBorder="1" applyAlignment="1" applyProtection="1">
      <alignment horizontal="center" vertical="center"/>
      <protection locked="0"/>
    </xf>
    <xf numFmtId="0" fontId="67" fillId="0" borderId="49" xfId="57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8" fillId="0" borderId="27" xfId="57" applyFont="1" applyBorder="1" applyAlignment="1">
      <alignment horizontal="center" vertical="center"/>
      <protection/>
    </xf>
    <xf numFmtId="0" fontId="58" fillId="0" borderId="30" xfId="57" applyFont="1" applyBorder="1" applyAlignment="1">
      <alignment horizontal="center" vertical="center"/>
      <protection/>
    </xf>
    <xf numFmtId="0" fontId="58" fillId="0" borderId="41" xfId="57" applyFont="1" applyBorder="1" applyAlignment="1">
      <alignment horizontal="center" vertical="center"/>
      <protection/>
    </xf>
    <xf numFmtId="0" fontId="60" fillId="0" borderId="26" xfId="57" applyFont="1" applyFill="1" applyBorder="1" applyAlignment="1">
      <alignment horizontal="center" vertical="center"/>
      <protection/>
    </xf>
    <xf numFmtId="0" fontId="60" fillId="0" borderId="43" xfId="57" applyFont="1" applyFill="1" applyBorder="1" applyAlignment="1">
      <alignment horizontal="center" vertical="center"/>
      <protection/>
    </xf>
    <xf numFmtId="0" fontId="23" fillId="0" borderId="16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1" fillId="27" borderId="51" xfId="57" applyFont="1" applyFill="1" applyBorder="1" applyAlignment="1" applyProtection="1">
      <alignment horizontal="center" vertical="center"/>
      <protection hidden="1"/>
    </xf>
    <xf numFmtId="0" fontId="61" fillId="0" borderId="52" xfId="57" applyFont="1" applyBorder="1" applyAlignment="1" applyProtection="1">
      <alignment horizontal="center" vertical="center"/>
      <protection locked="0"/>
    </xf>
    <xf numFmtId="0" fontId="61" fillId="0" borderId="53" xfId="57" applyFont="1" applyBorder="1" applyAlignment="1" applyProtection="1">
      <alignment horizontal="center" vertical="center"/>
      <protection locked="0"/>
    </xf>
    <xf numFmtId="0" fontId="1" fillId="0" borderId="45" xfId="57" applyBorder="1" applyAlignment="1" applyProtection="1">
      <alignment vertical="center"/>
      <protection locked="0"/>
    </xf>
    <xf numFmtId="0" fontId="1" fillId="0" borderId="54" xfId="57" applyBorder="1" applyAlignment="1" applyProtection="1">
      <alignment vertical="center"/>
      <protection locked="0"/>
    </xf>
    <xf numFmtId="0" fontId="1" fillId="0" borderId="47" xfId="57" applyBorder="1" applyAlignment="1" applyProtection="1">
      <alignment vertical="center"/>
      <protection locked="0"/>
    </xf>
    <xf numFmtId="0" fontId="1" fillId="0" borderId="55" xfId="57" applyBorder="1" applyAlignment="1" applyProtection="1">
      <alignment vertical="center"/>
      <protection locked="0"/>
    </xf>
    <xf numFmtId="0" fontId="1" fillId="0" borderId="48" xfId="57" applyBorder="1" applyAlignment="1" applyProtection="1">
      <alignment vertical="center"/>
      <protection locked="0"/>
    </xf>
    <xf numFmtId="0" fontId="1" fillId="0" borderId="56" xfId="57" applyBorder="1" applyAlignment="1" applyProtection="1">
      <alignment vertical="center"/>
      <protection locked="0"/>
    </xf>
    <xf numFmtId="0" fontId="23" fillId="0" borderId="20" xfId="0" applyFont="1" applyBorder="1" applyAlignment="1">
      <alignment horizontal="right"/>
    </xf>
    <xf numFmtId="0" fontId="1" fillId="0" borderId="57" xfId="57" applyFont="1" applyFill="1" applyBorder="1" applyAlignment="1" applyProtection="1">
      <alignment horizontal="center" vertical="center" wrapText="1"/>
      <protection locked="0"/>
    </xf>
    <xf numFmtId="0" fontId="1" fillId="0" borderId="58" xfId="57" applyBorder="1" applyAlignment="1" applyProtection="1">
      <alignment vertical="center"/>
      <protection locked="0"/>
    </xf>
    <xf numFmtId="0" fontId="61" fillId="0" borderId="59" xfId="57" applyFont="1" applyBorder="1" applyAlignment="1" applyProtection="1">
      <alignment horizontal="center" vertical="center"/>
      <protection locked="0"/>
    </xf>
    <xf numFmtId="0" fontId="61" fillId="0" borderId="60" xfId="57" applyFont="1" applyBorder="1" applyAlignment="1" applyProtection="1">
      <alignment horizontal="center" vertical="center"/>
      <protection locked="0"/>
    </xf>
    <xf numFmtId="0" fontId="61" fillId="0" borderId="61" xfId="57" applyFont="1" applyBorder="1" applyAlignment="1" applyProtection="1">
      <alignment horizontal="center" vertical="center"/>
      <protection locked="0"/>
    </xf>
    <xf numFmtId="0" fontId="61" fillId="27" borderId="61" xfId="57" applyFont="1" applyFill="1" applyBorder="1" applyAlignment="1" applyProtection="1">
      <alignment horizontal="center" vertical="center"/>
      <protection hidden="1"/>
    </xf>
    <xf numFmtId="0" fontId="61" fillId="27" borderId="39" xfId="57" applyFont="1" applyFill="1" applyBorder="1" applyAlignment="1" applyProtection="1">
      <alignment horizontal="center" vertical="center"/>
      <protection hidden="1"/>
    </xf>
    <xf numFmtId="0" fontId="67" fillId="0" borderId="61" xfId="57" applyFont="1" applyBorder="1" applyAlignment="1" applyProtection="1">
      <alignment horizontal="center" vertical="center"/>
      <protection locked="0"/>
    </xf>
    <xf numFmtId="0" fontId="61" fillId="0" borderId="61" xfId="57" applyFont="1" applyFill="1" applyBorder="1" applyAlignment="1" applyProtection="1">
      <alignment horizontal="center" vertical="center"/>
      <protection locked="0"/>
    </xf>
    <xf numFmtId="0" fontId="1" fillId="0" borderId="33" xfId="57" applyBorder="1" applyAlignment="1" applyProtection="1">
      <alignment vertical="center"/>
      <protection locked="0"/>
    </xf>
    <xf numFmtId="0" fontId="1" fillId="0" borderId="50" xfId="57" applyBorder="1" applyAlignment="1" applyProtection="1">
      <alignment vertical="center"/>
      <protection locked="0"/>
    </xf>
    <xf numFmtId="0" fontId="1" fillId="0" borderId="35" xfId="57" applyBorder="1" applyAlignment="1" applyProtection="1">
      <alignment vertical="center"/>
      <protection locked="0"/>
    </xf>
    <xf numFmtId="0" fontId="1" fillId="0" borderId="62" xfId="57" applyFont="1" applyFill="1" applyBorder="1" applyAlignment="1" applyProtection="1">
      <alignment horizontal="center" vertical="center" wrapText="1"/>
      <protection locked="0"/>
    </xf>
    <xf numFmtId="0" fontId="61" fillId="0" borderId="54" xfId="57" applyFont="1" applyBorder="1" applyAlignment="1" applyProtection="1">
      <alignment horizontal="center" vertical="center"/>
      <protection locked="0"/>
    </xf>
    <xf numFmtId="0" fontId="61" fillId="0" borderId="55" xfId="57" applyFont="1" applyBorder="1" applyAlignment="1" applyProtection="1">
      <alignment horizontal="center" vertical="center"/>
      <protection locked="0"/>
    </xf>
    <xf numFmtId="0" fontId="61" fillId="27" borderId="56" xfId="57" applyFont="1" applyFill="1" applyBorder="1" applyAlignment="1" applyProtection="1">
      <alignment horizontal="center" vertical="center"/>
      <protection hidden="1"/>
    </xf>
    <xf numFmtId="2" fontId="0" fillId="26" borderId="33" xfId="0" applyNumberFormat="1" applyFill="1" applyBorder="1" applyAlignment="1" applyProtection="1">
      <alignment horizontal="center" vertical="center"/>
      <protection hidden="1"/>
    </xf>
    <xf numFmtId="2" fontId="0" fillId="26" borderId="50" xfId="0" applyNumberFormat="1" applyFill="1" applyBorder="1" applyAlignment="1" applyProtection="1">
      <alignment horizontal="center" vertical="center"/>
      <protection hidden="1"/>
    </xf>
    <xf numFmtId="2" fontId="0" fillId="26" borderId="35" xfId="0" applyNumberFormat="1" applyFill="1" applyBorder="1" applyAlignment="1" applyProtection="1">
      <alignment horizontal="center" vertical="center"/>
      <protection hidden="1"/>
    </xf>
    <xf numFmtId="2" fontId="0" fillId="26" borderId="39" xfId="0" applyNumberFormat="1" applyFill="1" applyBorder="1" applyAlignment="1" applyProtection="1">
      <alignment horizontal="center" vertical="center"/>
      <protection hidden="1"/>
    </xf>
    <xf numFmtId="2" fontId="0" fillId="26" borderId="54" xfId="0" applyNumberFormat="1" applyFill="1" applyBorder="1" applyAlignment="1" applyProtection="1">
      <alignment horizontal="center" vertical="center"/>
      <protection hidden="1"/>
    </xf>
    <xf numFmtId="2" fontId="0" fillId="26" borderId="55" xfId="0" applyNumberFormat="1" applyFill="1" applyBorder="1" applyAlignment="1" applyProtection="1">
      <alignment horizontal="center" vertical="center"/>
      <protection hidden="1"/>
    </xf>
    <xf numFmtId="2" fontId="0" fillId="26" borderId="56" xfId="0" applyNumberFormat="1" applyFill="1" applyBorder="1" applyAlignment="1" applyProtection="1">
      <alignment horizontal="center" vertical="center"/>
      <protection hidden="1"/>
    </xf>
    <xf numFmtId="0" fontId="70" fillId="0" borderId="0" xfId="57" applyFont="1" applyAlignment="1">
      <alignment vertical="center"/>
      <protection/>
    </xf>
    <xf numFmtId="0" fontId="60" fillId="0" borderId="0" xfId="57" applyFont="1" applyFill="1" applyBorder="1" applyAlignment="1">
      <alignment horizontal="center" vertical="center"/>
      <protection/>
    </xf>
    <xf numFmtId="0" fontId="60" fillId="0" borderId="63" xfId="57" applyFont="1" applyFill="1" applyBorder="1" applyAlignment="1">
      <alignment horizontal="center" vertical="center"/>
      <protection/>
    </xf>
    <xf numFmtId="0" fontId="19" fillId="0" borderId="29" xfId="57" applyFont="1" applyBorder="1" applyAlignment="1">
      <alignment horizontal="center" vertical="center"/>
      <protection/>
    </xf>
    <xf numFmtId="0" fontId="19" fillId="25" borderId="64" xfId="57" applyFont="1" applyFill="1" applyBorder="1" applyAlignment="1">
      <alignment horizontal="center" vertical="center"/>
      <protection/>
    </xf>
    <xf numFmtId="0" fontId="19" fillId="25" borderId="29" xfId="57" applyFont="1" applyFill="1" applyBorder="1" applyAlignment="1">
      <alignment horizontal="center" vertical="center"/>
      <protection/>
    </xf>
    <xf numFmtId="0" fontId="70" fillId="0" borderId="0" xfId="57" applyFont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70" fillId="0" borderId="0" xfId="57" applyFont="1" applyFill="1" applyBorder="1" applyAlignment="1">
      <alignment vertical="center"/>
      <protection/>
    </xf>
    <xf numFmtId="0" fontId="71" fillId="0" borderId="0" xfId="57" applyFont="1" applyAlignment="1">
      <alignment horizontal="left" vertical="center"/>
      <protection/>
    </xf>
    <xf numFmtId="0" fontId="70" fillId="0" borderId="0" xfId="57" applyFont="1" applyBorder="1" applyAlignment="1">
      <alignment horizontal="center" vertical="center"/>
      <protection/>
    </xf>
    <xf numFmtId="0" fontId="70" fillId="0" borderId="0" xfId="57" applyFont="1" applyBorder="1" applyAlignment="1">
      <alignment vertical="center"/>
      <protection/>
    </xf>
    <xf numFmtId="0" fontId="1" fillId="0" borderId="55" xfId="57" applyBorder="1" applyAlignment="1" applyProtection="1">
      <alignment vertical="center" wrapText="1"/>
      <protection locked="0"/>
    </xf>
    <xf numFmtId="0" fontId="23" fillId="0" borderId="20" xfId="0" applyFont="1" applyBorder="1" applyAlignment="1">
      <alignment horizontal="center"/>
    </xf>
    <xf numFmtId="0" fontId="42" fillId="0" borderId="12" xfId="5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0" fillId="0" borderId="23" xfId="0" applyFont="1" applyBorder="1" applyAlignment="1">
      <alignment/>
    </xf>
    <xf numFmtId="0" fontId="70" fillId="0" borderId="44" xfId="0" applyFont="1" applyBorder="1" applyAlignment="1">
      <alignment/>
    </xf>
    <xf numFmtId="0" fontId="70" fillId="0" borderId="44" xfId="0" applyFont="1" applyBorder="1" applyAlignment="1">
      <alignment vertical="center"/>
    </xf>
    <xf numFmtId="0" fontId="23" fillId="0" borderId="16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65" xfId="0" applyFont="1" applyBorder="1" applyAlignment="1">
      <alignment horizontal="right"/>
    </xf>
    <xf numFmtId="0" fontId="23" fillId="0" borderId="44" xfId="0" applyFont="1" applyFill="1" applyBorder="1" applyAlignment="1">
      <alignment/>
    </xf>
    <xf numFmtId="0" fontId="85" fillId="0" borderId="44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19" fillId="28" borderId="66" xfId="57" applyFont="1" applyFill="1" applyBorder="1" applyAlignment="1">
      <alignment horizontal="left" vertical="center" indent="2"/>
      <protection/>
    </xf>
    <xf numFmtId="0" fontId="19" fillId="28" borderId="26" xfId="57" applyFont="1" applyFill="1" applyBorder="1" applyAlignment="1">
      <alignment horizontal="left" vertical="center" indent="2"/>
      <protection/>
    </xf>
    <xf numFmtId="0" fontId="19" fillId="28" borderId="67" xfId="57" applyFont="1" applyFill="1" applyBorder="1" applyAlignment="1">
      <alignment horizontal="left" vertical="center" indent="2"/>
      <protection/>
    </xf>
    <xf numFmtId="0" fontId="19" fillId="29" borderId="26" xfId="57" applyFont="1" applyFill="1" applyBorder="1" applyAlignment="1">
      <alignment horizontal="left" vertical="center" indent="2"/>
      <protection/>
    </xf>
    <xf numFmtId="0" fontId="19" fillId="29" borderId="67" xfId="57" applyFont="1" applyFill="1" applyBorder="1" applyAlignment="1">
      <alignment horizontal="left" vertical="center" indent="2"/>
      <protection/>
    </xf>
    <xf numFmtId="0" fontId="19" fillId="29" borderId="66" xfId="57" applyFont="1" applyFill="1" applyBorder="1" applyAlignment="1">
      <alignment horizontal="left" vertical="center" indent="2"/>
      <protection/>
    </xf>
    <xf numFmtId="0" fontId="19" fillId="29" borderId="30" xfId="57" applyFont="1" applyFill="1" applyBorder="1" applyAlignment="1">
      <alignment horizontal="left" vertical="center" indent="2"/>
      <protection/>
    </xf>
    <xf numFmtId="0" fontId="27" fillId="29" borderId="66" xfId="57" applyFont="1" applyFill="1" applyBorder="1" applyAlignment="1">
      <alignment horizontal="center" vertical="center"/>
      <protection/>
    </xf>
    <xf numFmtId="0" fontId="19" fillId="29" borderId="68" xfId="57" applyFont="1" applyFill="1" applyBorder="1" applyAlignment="1">
      <alignment horizontal="left" vertical="center" indent="2"/>
      <protection/>
    </xf>
    <xf numFmtId="0" fontId="27" fillId="28" borderId="66" xfId="57" applyFont="1" applyFill="1" applyBorder="1" applyAlignment="1">
      <alignment horizontal="center" vertical="center"/>
      <protection/>
    </xf>
    <xf numFmtId="0" fontId="19" fillId="28" borderId="68" xfId="57" applyFont="1" applyFill="1" applyBorder="1" applyAlignment="1">
      <alignment horizontal="left" vertical="center" indent="2"/>
      <protection/>
    </xf>
    <xf numFmtId="0" fontId="71" fillId="0" borderId="44" xfId="57" applyFont="1" applyFill="1" applyBorder="1" applyAlignment="1">
      <alignment horizontal="left" vertical="center"/>
      <protection/>
    </xf>
    <xf numFmtId="0" fontId="19" fillId="0" borderId="44" xfId="57" applyFont="1" applyFill="1" applyBorder="1" applyAlignment="1">
      <alignment horizontal="left" vertical="center"/>
      <protection/>
    </xf>
    <xf numFmtId="0" fontId="73" fillId="0" borderId="44" xfId="57" applyFont="1" applyFill="1" applyBorder="1" applyAlignment="1">
      <alignment horizontal="left" vertical="center"/>
      <protection/>
    </xf>
    <xf numFmtId="0" fontId="0" fillId="0" borderId="44" xfId="0" applyFont="1" applyBorder="1" applyAlignment="1">
      <alignment vertical="center"/>
    </xf>
    <xf numFmtId="0" fontId="2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" fontId="34" fillId="0" borderId="0" xfId="0" applyNumberFormat="1" applyFont="1" applyFill="1" applyBorder="1" applyAlignment="1">
      <alignment horizontal="left"/>
    </xf>
    <xf numFmtId="1" fontId="34" fillId="0" borderId="24" xfId="0" applyNumberFormat="1" applyFont="1" applyFill="1" applyBorder="1" applyAlignment="1">
      <alignment horizontal="left"/>
    </xf>
    <xf numFmtId="0" fontId="61" fillId="0" borderId="69" xfId="57" applyFont="1" applyBorder="1" applyAlignment="1" applyProtection="1">
      <alignment horizontal="center" vertical="center"/>
      <protection locked="0"/>
    </xf>
    <xf numFmtId="0" fontId="61" fillId="0" borderId="70" xfId="57" applyFont="1" applyBorder="1" applyAlignment="1" applyProtection="1">
      <alignment horizontal="center" vertical="center"/>
      <protection locked="0"/>
    </xf>
    <xf numFmtId="0" fontId="67" fillId="0" borderId="69" xfId="57" applyFont="1" applyBorder="1" applyAlignment="1" applyProtection="1">
      <alignment horizontal="center" vertical="center"/>
      <protection locked="0"/>
    </xf>
    <xf numFmtId="0" fontId="1" fillId="0" borderId="54" xfId="57" applyBorder="1" applyAlignment="1" applyProtection="1">
      <alignment vertical="center" wrapText="1"/>
      <protection locked="0"/>
    </xf>
    <xf numFmtId="0" fontId="86" fillId="0" borderId="0" xfId="55" applyFont="1" applyAlignment="1">
      <alignment horizontal="center" vertical="center"/>
      <protection/>
    </xf>
    <xf numFmtId="0" fontId="86" fillId="0" borderId="0" xfId="55" applyFont="1" applyBorder="1" applyAlignment="1">
      <alignment horizontal="center" vertical="center"/>
      <protection/>
    </xf>
    <xf numFmtId="0" fontId="87" fillId="0" borderId="0" xfId="55" applyFont="1" applyBorder="1" applyAlignment="1">
      <alignment horizontal="center" vertical="center"/>
      <protection/>
    </xf>
    <xf numFmtId="0" fontId="86" fillId="0" borderId="0" xfId="55" applyFont="1" applyAlignment="1">
      <alignment/>
      <protection/>
    </xf>
    <xf numFmtId="0" fontId="86" fillId="0" borderId="0" xfId="55" applyFont="1" applyBorder="1" applyAlignment="1">
      <alignment vertical="center"/>
      <protection/>
    </xf>
    <xf numFmtId="0" fontId="86" fillId="0" borderId="17" xfId="55" applyFont="1" applyBorder="1" applyAlignment="1">
      <alignment horizontal="center" vertical="center"/>
      <protection/>
    </xf>
    <xf numFmtId="0" fontId="88" fillId="0" borderId="0" xfId="56" applyFont="1" applyBorder="1" applyAlignment="1">
      <alignment vertical="center"/>
      <protection/>
    </xf>
    <xf numFmtId="0" fontId="42" fillId="0" borderId="0" xfId="55" applyNumberFormat="1" applyFont="1" applyAlignment="1">
      <alignment horizontal="center" vertical="center"/>
      <protection/>
    </xf>
    <xf numFmtId="0" fontId="43" fillId="0" borderId="0" xfId="55" applyFont="1" applyAlignment="1">
      <alignment horizontal="left" vertical="center" indent="1"/>
      <protection/>
    </xf>
    <xf numFmtId="0" fontId="89" fillId="0" borderId="0" xfId="55" applyFont="1" applyFill="1" applyAlignment="1">
      <alignment horizontal="center" vertical="center"/>
      <protection/>
    </xf>
    <xf numFmtId="0" fontId="90" fillId="0" borderId="0" xfId="55" applyFont="1" applyFill="1" applyAlignment="1">
      <alignment horizontal="center" vertical="center"/>
      <protection/>
    </xf>
    <xf numFmtId="0" fontId="86" fillId="0" borderId="16" xfId="55" applyFont="1" applyBorder="1" applyAlignment="1">
      <alignment horizontal="center" vertical="center"/>
      <protection/>
    </xf>
    <xf numFmtId="0" fontId="91" fillId="0" borderId="0" xfId="55" applyFont="1" applyAlignment="1">
      <alignment horizontal="center" vertical="center"/>
      <protection/>
    </xf>
    <xf numFmtId="0" fontId="46" fillId="0" borderId="12" xfId="55" applyFont="1" applyBorder="1" applyAlignment="1">
      <alignment horizontal="center" vertical="center"/>
      <protection/>
    </xf>
    <xf numFmtId="0" fontId="46" fillId="0" borderId="0" xfId="55" applyFont="1" applyAlignment="1">
      <alignment horizontal="center" vertical="center"/>
      <protection/>
    </xf>
    <xf numFmtId="0" fontId="86" fillId="0" borderId="0" xfId="55" applyFont="1" applyFill="1" applyAlignment="1">
      <alignment horizontal="center" vertical="center"/>
      <protection/>
    </xf>
    <xf numFmtId="0" fontId="86" fillId="0" borderId="0" xfId="55" applyFont="1" applyFill="1" applyBorder="1" applyAlignment="1">
      <alignment horizontal="center" vertical="center"/>
      <protection/>
    </xf>
    <xf numFmtId="0" fontId="9" fillId="0" borderId="0" xfId="55" applyNumberFormat="1" applyFont="1" applyAlignment="1">
      <alignment horizontal="center"/>
      <protection/>
    </xf>
    <xf numFmtId="0" fontId="33" fillId="0" borderId="0" xfId="55" applyFont="1" applyAlignment="1">
      <alignment/>
      <protection/>
    </xf>
    <xf numFmtId="0" fontId="86" fillId="0" borderId="0" xfId="55" applyFont="1" applyFill="1" applyAlignment="1">
      <alignment/>
      <protection/>
    </xf>
    <xf numFmtId="0" fontId="86" fillId="0" borderId="0" xfId="55" applyFont="1" applyBorder="1" applyAlignment="1">
      <alignment/>
      <protection/>
    </xf>
    <xf numFmtId="0" fontId="86" fillId="0" borderId="13" xfId="55" applyFont="1" applyBorder="1" applyAlignment="1">
      <alignment horizontal="center" vertical="center"/>
      <protection/>
    </xf>
    <xf numFmtId="0" fontId="89" fillId="0" borderId="0" xfId="55" applyFont="1" applyAlignment="1">
      <alignment horizontal="center" vertical="center"/>
      <protection/>
    </xf>
    <xf numFmtId="0" fontId="34" fillId="0" borderId="0" xfId="0" applyFont="1" applyFill="1" applyBorder="1" applyAlignment="1">
      <alignment horizontal="left"/>
    </xf>
    <xf numFmtId="0" fontId="34" fillId="0" borderId="24" xfId="0" applyFont="1" applyFill="1" applyBorder="1" applyAlignment="1">
      <alignment horizontal="left"/>
    </xf>
    <xf numFmtId="0" fontId="61" fillId="0" borderId="59" xfId="57" applyFont="1" applyFill="1" applyBorder="1" applyAlignment="1" applyProtection="1">
      <alignment horizontal="center" vertical="center"/>
      <protection hidden="1"/>
    </xf>
    <xf numFmtId="0" fontId="61" fillId="0" borderId="71" xfId="57" applyFont="1" applyFill="1" applyBorder="1" applyAlignment="1" applyProtection="1">
      <alignment horizontal="center" vertical="center"/>
      <protection locked="0"/>
    </xf>
    <xf numFmtId="0" fontId="61" fillId="0" borderId="32" xfId="57" applyFont="1" applyFill="1" applyBorder="1" applyAlignment="1" applyProtection="1">
      <alignment horizontal="center" vertical="center"/>
      <protection locked="0"/>
    </xf>
    <xf numFmtId="0" fontId="61" fillId="0" borderId="41" xfId="57" applyFont="1" applyFill="1" applyBorder="1" applyAlignment="1" applyProtection="1">
      <alignment horizontal="center" vertical="center"/>
      <protection locked="0"/>
    </xf>
    <xf numFmtId="0" fontId="19" fillId="30" borderId="26" xfId="57" applyFont="1" applyFill="1" applyBorder="1" applyAlignment="1">
      <alignment horizontal="left" vertical="center" indent="2"/>
      <protection/>
    </xf>
    <xf numFmtId="0" fontId="19" fillId="30" borderId="67" xfId="57" applyFont="1" applyFill="1" applyBorder="1" applyAlignment="1">
      <alignment horizontal="left" vertical="center" indent="2"/>
      <protection/>
    </xf>
    <xf numFmtId="0" fontId="71" fillId="0" borderId="44" xfId="57" applyFont="1" applyFill="1" applyBorder="1" applyAlignment="1">
      <alignment vertical="center"/>
      <protection/>
    </xf>
    <xf numFmtId="0" fontId="19" fillId="31" borderId="66" xfId="57" applyFont="1" applyFill="1" applyBorder="1" applyAlignment="1">
      <alignment horizontal="left" vertical="center" indent="2"/>
      <protection/>
    </xf>
    <xf numFmtId="0" fontId="19" fillId="31" borderId="26" xfId="57" applyFont="1" applyFill="1" applyBorder="1" applyAlignment="1">
      <alignment horizontal="left" vertical="center" indent="2"/>
      <protection/>
    </xf>
    <xf numFmtId="0" fontId="19" fillId="31" borderId="67" xfId="57" applyFont="1" applyFill="1" applyBorder="1" applyAlignment="1">
      <alignment horizontal="left" vertical="center" indent="2"/>
      <protection/>
    </xf>
    <xf numFmtId="0" fontId="19" fillId="31" borderId="30" xfId="57" applyFont="1" applyFill="1" applyBorder="1" applyAlignment="1">
      <alignment horizontal="left" vertical="center" indent="2"/>
      <protection/>
    </xf>
    <xf numFmtId="20" fontId="27" fillId="25" borderId="28" xfId="57" applyNumberFormat="1" applyFont="1" applyFill="1" applyBorder="1" applyAlignment="1">
      <alignment horizontal="center" vertical="center"/>
      <protection/>
    </xf>
    <xf numFmtId="20" fontId="19" fillId="25" borderId="27" xfId="57" applyNumberFormat="1" applyFont="1" applyFill="1" applyBorder="1" applyAlignment="1">
      <alignment horizontal="center" vertical="center"/>
      <protection/>
    </xf>
    <xf numFmtId="0" fontId="19" fillId="30" borderId="72" xfId="57" applyFont="1" applyFill="1" applyBorder="1" applyAlignment="1">
      <alignment horizontal="left" vertical="center" indent="2"/>
      <protection/>
    </xf>
    <xf numFmtId="0" fontId="19" fillId="30" borderId="73" xfId="57" applyFont="1" applyFill="1" applyBorder="1" applyAlignment="1">
      <alignment horizontal="left" vertical="center" indent="2"/>
      <protection/>
    </xf>
    <xf numFmtId="0" fontId="60" fillId="0" borderId="30" xfId="57" applyFont="1" applyFill="1" applyBorder="1" applyAlignment="1">
      <alignment horizontal="center" vertical="center"/>
      <protection/>
    </xf>
    <xf numFmtId="0" fontId="60" fillId="0" borderId="41" xfId="57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right"/>
    </xf>
    <xf numFmtId="0" fontId="67" fillId="0" borderId="52" xfId="57" applyFont="1" applyBorder="1" applyAlignment="1" applyProtection="1">
      <alignment horizontal="center" vertical="center"/>
      <protection locked="0"/>
    </xf>
    <xf numFmtId="0" fontId="74" fillId="0" borderId="54" xfId="57" applyFont="1" applyBorder="1" applyAlignment="1" applyProtection="1">
      <alignment horizontal="center" vertical="center"/>
      <protection locked="0"/>
    </xf>
    <xf numFmtId="0" fontId="74" fillId="0" borderId="46" xfId="57" applyFont="1" applyBorder="1" applyAlignment="1" applyProtection="1">
      <alignment horizontal="center" vertical="center"/>
      <protection locked="0"/>
    </xf>
    <xf numFmtId="0" fontId="74" fillId="0" borderId="49" xfId="57" applyFont="1" applyBorder="1" applyAlignment="1" applyProtection="1">
      <alignment horizontal="center" vertical="center"/>
      <protection locked="0"/>
    </xf>
    <xf numFmtId="0" fontId="75" fillId="0" borderId="53" xfId="57" applyFont="1" applyBorder="1" applyAlignment="1" applyProtection="1">
      <alignment horizontal="center" vertical="center"/>
      <protection locked="0"/>
    </xf>
    <xf numFmtId="0" fontId="75" fillId="0" borderId="49" xfId="57" applyFont="1" applyBorder="1" applyAlignment="1" applyProtection="1">
      <alignment horizontal="center" vertical="center"/>
      <protection locked="0"/>
    </xf>
    <xf numFmtId="0" fontId="75" fillId="27" borderId="49" xfId="57" applyFont="1" applyFill="1" applyBorder="1" applyAlignment="1" applyProtection="1">
      <alignment horizontal="center" vertical="center"/>
      <protection hidden="1"/>
    </xf>
    <xf numFmtId="20" fontId="27" fillId="25" borderId="25" xfId="57" applyNumberFormat="1" applyFont="1" applyFill="1" applyBorder="1" applyAlignment="1">
      <alignment horizontal="center" vertical="center" wrapText="1"/>
      <protection/>
    </xf>
    <xf numFmtId="0" fontId="19" fillId="25" borderId="27" xfId="57" applyFont="1" applyFill="1" applyBorder="1" applyAlignment="1">
      <alignment horizontal="center" vertical="center" wrapText="1"/>
      <protection/>
    </xf>
    <xf numFmtId="0" fontId="19" fillId="29" borderId="66" xfId="57" applyFont="1" applyFill="1" applyBorder="1" applyAlignment="1">
      <alignment horizontal="center" vertical="center" wrapText="1"/>
      <protection/>
    </xf>
    <xf numFmtId="0" fontId="19" fillId="31" borderId="66" xfId="57" applyFont="1" applyFill="1" applyBorder="1" applyAlignment="1">
      <alignment horizontal="center" vertical="center" wrapText="1"/>
      <protection/>
    </xf>
    <xf numFmtId="0" fontId="19" fillId="30" borderId="26" xfId="57" applyFont="1" applyFill="1" applyBorder="1" applyAlignment="1">
      <alignment horizontal="center" vertical="center" wrapText="1"/>
      <protection/>
    </xf>
    <xf numFmtId="0" fontId="70" fillId="0" borderId="0" xfId="57" applyFont="1" applyAlignment="1">
      <alignment horizontal="center" vertical="center" wrapText="1"/>
      <protection/>
    </xf>
    <xf numFmtId="0" fontId="19" fillId="29" borderId="67" xfId="57" applyFont="1" applyFill="1" applyBorder="1" applyAlignment="1">
      <alignment horizontal="center" vertical="center" wrapText="1"/>
      <protection/>
    </xf>
    <xf numFmtId="0" fontId="19" fillId="31" borderId="67" xfId="57" applyFont="1" applyFill="1" applyBorder="1" applyAlignment="1">
      <alignment horizontal="center" vertical="center" wrapText="1"/>
      <protection/>
    </xf>
    <xf numFmtId="0" fontId="19" fillId="30" borderId="67" xfId="57" applyFont="1" applyFill="1" applyBorder="1" applyAlignment="1">
      <alignment horizontal="center" vertical="center" wrapText="1"/>
      <protection/>
    </xf>
    <xf numFmtId="20" fontId="27" fillId="25" borderId="26" xfId="57" applyNumberFormat="1" applyFont="1" applyFill="1" applyBorder="1" applyAlignment="1">
      <alignment horizontal="center" vertical="center" wrapText="1"/>
      <protection/>
    </xf>
    <xf numFmtId="0" fontId="19" fillId="25" borderId="30" xfId="57" applyFont="1" applyFill="1" applyBorder="1" applyAlignment="1">
      <alignment horizontal="center" vertical="center" wrapText="1"/>
      <protection/>
    </xf>
    <xf numFmtId="0" fontId="19" fillId="31" borderId="74" xfId="57" applyFont="1" applyFill="1" applyBorder="1" applyAlignment="1">
      <alignment horizontal="center" vertical="center" wrapText="1"/>
      <protection/>
    </xf>
    <xf numFmtId="0" fontId="19" fillId="30" borderId="72" xfId="57" applyFont="1" applyFill="1" applyBorder="1" applyAlignment="1">
      <alignment horizontal="center" vertical="center" wrapText="1"/>
      <protection/>
    </xf>
    <xf numFmtId="0" fontId="19" fillId="31" borderId="75" xfId="57" applyFont="1" applyFill="1" applyBorder="1" applyAlignment="1">
      <alignment horizontal="center" vertical="center" wrapText="1"/>
      <protection/>
    </xf>
    <xf numFmtId="0" fontId="19" fillId="30" borderId="73" xfId="57" applyFont="1" applyFill="1" applyBorder="1" applyAlignment="1">
      <alignment horizontal="center" vertical="center" wrapText="1"/>
      <protection/>
    </xf>
    <xf numFmtId="14" fontId="0" fillId="24" borderId="2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56" applyFont="1" applyBorder="1" applyAlignment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 hidden="1"/>
    </xf>
    <xf numFmtId="0" fontId="39" fillId="20" borderId="19" xfId="0" applyFont="1" applyFill="1" applyBorder="1" applyAlignment="1" applyProtection="1">
      <alignment horizontal="center" vertical="center"/>
      <protection hidden="1"/>
    </xf>
    <xf numFmtId="0" fontId="39" fillId="20" borderId="10" xfId="0" applyFont="1" applyFill="1" applyBorder="1" applyAlignment="1" applyProtection="1">
      <alignment horizontal="center" vertical="center"/>
      <protection hidden="1"/>
    </xf>
    <xf numFmtId="0" fontId="38" fillId="20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32" borderId="2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20" borderId="19" xfId="0" applyFont="1" applyFill="1" applyBorder="1" applyAlignment="1" applyProtection="1">
      <alignment horizontal="center" vertical="center"/>
      <protection hidden="1"/>
    </xf>
    <xf numFmtId="0" fontId="38" fillId="32" borderId="19" xfId="0" applyFont="1" applyFill="1" applyBorder="1" applyAlignment="1" applyProtection="1">
      <alignment horizontal="center"/>
      <protection hidden="1"/>
    </xf>
    <xf numFmtId="0" fontId="38" fillId="32" borderId="10" xfId="0" applyFont="1" applyFill="1" applyBorder="1" applyAlignment="1" applyProtection="1">
      <alignment horizontal="center"/>
      <protection hidden="1"/>
    </xf>
    <xf numFmtId="0" fontId="28" fillId="0" borderId="19" xfId="56" applyFont="1" applyBorder="1" applyAlignment="1">
      <alignment horizontal="center" vertical="center" wrapText="1"/>
      <protection/>
    </xf>
    <xf numFmtId="172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14" fontId="42" fillId="0" borderId="0" xfId="55" applyNumberFormat="1" applyFont="1" applyBorder="1" applyAlignment="1">
      <alignment horizontal="center"/>
      <protection/>
    </xf>
    <xf numFmtId="0" fontId="52" fillId="0" borderId="0" xfId="55" applyFont="1" applyBorder="1" applyAlignment="1">
      <alignment horizontal="center" vertical="center" wrapText="1"/>
      <protection/>
    </xf>
    <xf numFmtId="0" fontId="42" fillId="0" borderId="76" xfId="55" applyFont="1" applyBorder="1" applyAlignment="1">
      <alignment horizontal="left" vertical="center"/>
      <protection/>
    </xf>
    <xf numFmtId="0" fontId="42" fillId="0" borderId="42" xfId="55" applyFont="1" applyBorder="1" applyAlignment="1">
      <alignment horizontal="left" vertical="center"/>
      <protection/>
    </xf>
    <xf numFmtId="0" fontId="42" fillId="0" borderId="77" xfId="55" applyFont="1" applyBorder="1" applyAlignment="1">
      <alignment horizontal="left" vertical="center"/>
      <protection/>
    </xf>
    <xf numFmtId="0" fontId="42" fillId="0" borderId="78" xfId="55" applyFont="1" applyBorder="1" applyAlignment="1">
      <alignment horizontal="left" vertical="center"/>
      <protection/>
    </xf>
    <xf numFmtId="0" fontId="42" fillId="0" borderId="0" xfId="55" applyFont="1" applyBorder="1" applyAlignment="1">
      <alignment horizontal="left" vertical="center"/>
      <protection/>
    </xf>
    <xf numFmtId="0" fontId="42" fillId="0" borderId="79" xfId="55" applyFont="1" applyBorder="1" applyAlignment="1">
      <alignment horizontal="left" vertical="center"/>
      <protection/>
    </xf>
    <xf numFmtId="0" fontId="42" fillId="0" borderId="36" xfId="55" applyFont="1" applyBorder="1" applyAlignment="1">
      <alignment horizontal="left" vertical="center"/>
      <protection/>
    </xf>
    <xf numFmtId="0" fontId="42" fillId="0" borderId="38" xfId="55" applyFont="1" applyBorder="1" applyAlignment="1">
      <alignment horizontal="left" vertical="center"/>
      <protection/>
    </xf>
    <xf numFmtId="0" fontId="42" fillId="0" borderId="80" xfId="55" applyFont="1" applyBorder="1" applyAlignment="1">
      <alignment horizontal="left" vertical="center"/>
      <protection/>
    </xf>
    <xf numFmtId="0" fontId="42" fillId="0" borderId="44" xfId="55" applyFont="1" applyBorder="1" applyAlignment="1">
      <alignment horizontal="center" vertical="center"/>
      <protection/>
    </xf>
    <xf numFmtId="0" fontId="42" fillId="0" borderId="0" xfId="55" applyFont="1" applyBorder="1" applyAlignment="1">
      <alignment horizontal="center" vertical="center"/>
      <protection/>
    </xf>
    <xf numFmtId="0" fontId="50" fillId="33" borderId="18" xfId="55" applyFont="1" applyFill="1" applyBorder="1" applyAlignment="1">
      <alignment horizontal="center" vertical="center"/>
      <protection/>
    </xf>
    <xf numFmtId="0" fontId="42" fillId="0" borderId="76" xfId="55" applyFont="1" applyBorder="1" applyAlignment="1">
      <alignment horizontal="center" vertical="center" wrapText="1"/>
      <protection/>
    </xf>
    <xf numFmtId="0" fontId="42" fillId="0" borderId="42" xfId="55" applyFont="1" applyBorder="1" applyAlignment="1">
      <alignment horizontal="center" vertical="center" wrapText="1"/>
      <protection/>
    </xf>
    <xf numFmtId="0" fontId="42" fillId="0" borderId="77" xfId="55" applyFont="1" applyBorder="1" applyAlignment="1">
      <alignment horizontal="center" vertical="center" wrapText="1"/>
      <protection/>
    </xf>
    <xf numFmtId="0" fontId="42" fillId="0" borderId="78" xfId="55" applyFont="1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vertical="center" wrapText="1"/>
      <protection/>
    </xf>
    <xf numFmtId="0" fontId="42" fillId="0" borderId="79" xfId="55" applyFont="1" applyBorder="1" applyAlignment="1">
      <alignment horizontal="center" vertical="center" wrapText="1"/>
      <protection/>
    </xf>
    <xf numFmtId="0" fontId="42" fillId="0" borderId="36" xfId="55" applyFont="1" applyBorder="1" applyAlignment="1">
      <alignment horizontal="center" vertical="center" wrapText="1"/>
      <protection/>
    </xf>
    <xf numFmtId="0" fontId="42" fillId="0" borderId="38" xfId="55" applyFont="1" applyBorder="1" applyAlignment="1">
      <alignment horizontal="center" vertical="center" wrapText="1"/>
      <protection/>
    </xf>
    <xf numFmtId="0" fontId="42" fillId="0" borderId="80" xfId="55" applyFont="1" applyBorder="1" applyAlignment="1">
      <alignment horizontal="center" vertical="center" wrapText="1"/>
      <protection/>
    </xf>
    <xf numFmtId="0" fontId="43" fillId="0" borderId="19" xfId="55" applyFont="1" applyBorder="1" applyAlignment="1">
      <alignment horizontal="center" vertical="center"/>
      <protection/>
    </xf>
    <xf numFmtId="0" fontId="51" fillId="0" borderId="0" xfId="55" applyFont="1" applyBorder="1" applyAlignment="1">
      <alignment horizontal="center" vertical="center"/>
      <protection/>
    </xf>
    <xf numFmtId="0" fontId="50" fillId="33" borderId="15" xfId="55" applyFont="1" applyFill="1" applyBorder="1" applyAlignment="1">
      <alignment horizontal="center" vertical="center"/>
      <protection/>
    </xf>
    <xf numFmtId="0" fontId="42" fillId="0" borderId="13" xfId="55" applyFont="1" applyBorder="1" applyAlignment="1">
      <alignment horizontal="center" vertical="center" wrapText="1"/>
      <protection/>
    </xf>
    <xf numFmtId="0" fontId="42" fillId="0" borderId="14" xfId="55" applyFont="1" applyBorder="1" applyAlignment="1">
      <alignment horizontal="center" vertical="center" wrapText="1"/>
      <protection/>
    </xf>
    <xf numFmtId="0" fontId="42" fillId="0" borderId="15" xfId="55" applyFont="1" applyBorder="1" applyAlignment="1">
      <alignment horizontal="center" vertical="center" wrapText="1"/>
      <protection/>
    </xf>
    <xf numFmtId="0" fontId="42" fillId="0" borderId="24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0" borderId="16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8" xfId="55" applyFont="1" applyBorder="1" applyAlignment="1">
      <alignment horizontal="center" vertical="center" wrapText="1"/>
      <protection/>
    </xf>
    <xf numFmtId="0" fontId="72" fillId="0" borderId="19" xfId="55" applyFont="1" applyBorder="1" applyAlignment="1">
      <alignment horizontal="center" vertical="center"/>
      <protection/>
    </xf>
    <xf numFmtId="0" fontId="53" fillId="0" borderId="13" xfId="55" applyFont="1" applyBorder="1" applyAlignment="1">
      <alignment horizontal="center" vertical="center"/>
      <protection/>
    </xf>
    <xf numFmtId="0" fontId="53" fillId="0" borderId="14" xfId="55" applyFont="1" applyBorder="1" applyAlignment="1">
      <alignment horizontal="center" vertical="center"/>
      <protection/>
    </xf>
    <xf numFmtId="0" fontId="53" fillId="0" borderId="15" xfId="55" applyFont="1" applyBorder="1" applyAlignment="1">
      <alignment horizontal="center" vertical="center"/>
      <protection/>
    </xf>
    <xf numFmtId="0" fontId="53" fillId="0" borderId="24" xfId="55" applyFont="1" applyBorder="1" applyAlignment="1">
      <alignment horizontal="center" vertical="center"/>
      <protection/>
    </xf>
    <xf numFmtId="0" fontId="53" fillId="0" borderId="0" xfId="55" applyFont="1" applyBorder="1" applyAlignment="1">
      <alignment horizontal="center" vertical="center"/>
      <protection/>
    </xf>
    <xf numFmtId="0" fontId="53" fillId="0" borderId="12" xfId="55" applyFont="1" applyBorder="1" applyAlignment="1">
      <alignment horizontal="center" vertical="center"/>
      <protection/>
    </xf>
    <xf numFmtId="0" fontId="53" fillId="0" borderId="16" xfId="55" applyFont="1" applyBorder="1" applyAlignment="1">
      <alignment horizontal="center" vertical="center"/>
      <protection/>
    </xf>
    <xf numFmtId="0" fontId="53" fillId="0" borderId="17" xfId="55" applyFont="1" applyBorder="1" applyAlignment="1">
      <alignment horizontal="center" vertical="center"/>
      <protection/>
    </xf>
    <xf numFmtId="0" fontId="53" fillId="0" borderId="18" xfId="55" applyFont="1" applyBorder="1" applyAlignment="1">
      <alignment horizontal="center" vertical="center"/>
      <protection/>
    </xf>
    <xf numFmtId="0" fontId="92" fillId="0" borderId="12" xfId="55" applyFont="1" applyFill="1" applyBorder="1" applyAlignment="1">
      <alignment horizontal="center" vertical="center"/>
      <protection/>
    </xf>
    <xf numFmtId="0" fontId="92" fillId="0" borderId="18" xfId="55" applyFont="1" applyFill="1" applyBorder="1" applyAlignment="1">
      <alignment horizontal="center" vertical="center"/>
      <protection/>
    </xf>
    <xf numFmtId="0" fontId="42" fillId="0" borderId="14" xfId="55" applyNumberFormat="1" applyFont="1" applyBorder="1" applyAlignment="1">
      <alignment horizontal="center" vertical="center"/>
      <protection/>
    </xf>
    <xf numFmtId="0" fontId="42" fillId="0" borderId="15" xfId="55" applyNumberFormat="1" applyFont="1" applyBorder="1" applyAlignment="1">
      <alignment horizontal="center" vertical="center"/>
      <protection/>
    </xf>
    <xf numFmtId="0" fontId="42" fillId="0" borderId="0" xfId="55" applyNumberFormat="1" applyFont="1" applyBorder="1" applyAlignment="1">
      <alignment horizontal="center" vertical="center"/>
      <protection/>
    </xf>
    <xf numFmtId="0" fontId="42" fillId="0" borderId="12" xfId="55" applyNumberFormat="1" applyFont="1" applyBorder="1" applyAlignment="1">
      <alignment horizontal="center" vertical="center"/>
      <protection/>
    </xf>
    <xf numFmtId="0" fontId="42" fillId="0" borderId="17" xfId="55" applyNumberFormat="1" applyFont="1" applyBorder="1" applyAlignment="1">
      <alignment horizontal="center" vertical="center"/>
      <protection/>
    </xf>
    <xf numFmtId="0" fontId="42" fillId="0" borderId="18" xfId="55" applyNumberFormat="1" applyFont="1" applyBorder="1" applyAlignment="1">
      <alignment horizontal="center" vertical="center"/>
      <protection/>
    </xf>
    <xf numFmtId="0" fontId="43" fillId="0" borderId="13" xfId="55" applyFont="1" applyBorder="1" applyAlignment="1">
      <alignment horizontal="center" vertical="center"/>
      <protection/>
    </xf>
    <xf numFmtId="0" fontId="43" fillId="0" borderId="15" xfId="55" applyFont="1" applyBorder="1" applyAlignment="1">
      <alignment horizontal="center" vertical="center"/>
      <protection/>
    </xf>
    <xf numFmtId="0" fontId="43" fillId="0" borderId="24" xfId="55" applyFont="1" applyBorder="1" applyAlignment="1">
      <alignment horizontal="center" vertical="center"/>
      <protection/>
    </xf>
    <xf numFmtId="0" fontId="43" fillId="0" borderId="12" xfId="55" applyFont="1" applyBorder="1" applyAlignment="1">
      <alignment horizontal="center" vertical="center"/>
      <protection/>
    </xf>
    <xf numFmtId="0" fontId="43" fillId="0" borderId="16" xfId="55" applyFont="1" applyBorder="1" applyAlignment="1">
      <alignment horizontal="center" vertical="center"/>
      <protection/>
    </xf>
    <xf numFmtId="0" fontId="43" fillId="0" borderId="18" xfId="55" applyFont="1" applyBorder="1" applyAlignment="1">
      <alignment horizontal="center" vertical="center"/>
      <protection/>
    </xf>
    <xf numFmtId="0" fontId="42" fillId="0" borderId="81" xfId="55" applyFont="1" applyBorder="1" applyAlignment="1">
      <alignment horizontal="center" vertical="center" wrapText="1"/>
      <protection/>
    </xf>
    <xf numFmtId="0" fontId="42" fillId="0" borderId="82" xfId="55" applyFont="1" applyBorder="1" applyAlignment="1">
      <alignment horizontal="center" vertical="center" wrapText="1"/>
      <protection/>
    </xf>
    <xf numFmtId="0" fontId="43" fillId="0" borderId="19" xfId="55" applyFont="1" applyFill="1" applyBorder="1" applyAlignment="1">
      <alignment horizontal="center" vertical="center"/>
      <protection/>
    </xf>
    <xf numFmtId="0" fontId="42" fillId="0" borderId="76" xfId="55" applyFont="1" applyBorder="1" applyAlignment="1">
      <alignment horizontal="center" vertical="center"/>
      <protection/>
    </xf>
    <xf numFmtId="0" fontId="42" fillId="0" borderId="42" xfId="55" applyFont="1" applyBorder="1" applyAlignment="1">
      <alignment horizontal="center" vertical="center"/>
      <protection/>
    </xf>
    <xf numFmtId="0" fontId="42" fillId="0" borderId="77" xfId="55" applyFont="1" applyBorder="1" applyAlignment="1">
      <alignment horizontal="center" vertical="center"/>
      <protection/>
    </xf>
    <xf numFmtId="0" fontId="42" fillId="0" borderId="78" xfId="55" applyFont="1" applyBorder="1" applyAlignment="1">
      <alignment horizontal="center" vertical="center"/>
      <protection/>
    </xf>
    <xf numFmtId="0" fontId="42" fillId="0" borderId="79" xfId="55" applyFont="1" applyBorder="1" applyAlignment="1">
      <alignment horizontal="center" vertical="center"/>
      <protection/>
    </xf>
    <xf numFmtId="0" fontId="42" fillId="0" borderId="36" xfId="55" applyFont="1" applyBorder="1" applyAlignment="1">
      <alignment horizontal="center" vertical="center"/>
      <protection/>
    </xf>
    <xf numFmtId="0" fontId="42" fillId="0" borderId="38" xfId="55" applyFont="1" applyBorder="1" applyAlignment="1">
      <alignment horizontal="center" vertical="center"/>
      <protection/>
    </xf>
    <xf numFmtId="0" fontId="42" fillId="0" borderId="80" xfId="55" applyFont="1" applyBorder="1" applyAlignment="1">
      <alignment horizontal="center" vertical="center"/>
      <protection/>
    </xf>
    <xf numFmtId="0" fontId="92" fillId="0" borderId="15" xfId="55" applyFont="1" applyFill="1" applyBorder="1" applyAlignment="1">
      <alignment horizontal="center" vertical="center"/>
      <protection/>
    </xf>
    <xf numFmtId="0" fontId="42" fillId="0" borderId="19" xfId="55" applyFont="1" applyBorder="1" applyAlignment="1">
      <alignment horizontal="center" vertical="center"/>
      <protection/>
    </xf>
    <xf numFmtId="0" fontId="43" fillId="0" borderId="13" xfId="55" applyFont="1" applyBorder="1" applyAlignment="1">
      <alignment horizontal="center" vertical="center" wrapText="1"/>
      <protection/>
    </xf>
    <xf numFmtId="0" fontId="43" fillId="0" borderId="14" xfId="55" applyFont="1" applyBorder="1" applyAlignment="1">
      <alignment horizontal="center" vertical="center" wrapText="1"/>
      <protection/>
    </xf>
    <xf numFmtId="0" fontId="43" fillId="0" borderId="15" xfId="55" applyFont="1" applyBorder="1" applyAlignment="1">
      <alignment horizontal="center" vertical="center" wrapText="1"/>
      <protection/>
    </xf>
    <xf numFmtId="0" fontId="43" fillId="0" borderId="24" xfId="55" applyFont="1" applyBorder="1" applyAlignment="1">
      <alignment horizontal="center" vertical="center" wrapText="1"/>
      <protection/>
    </xf>
    <xf numFmtId="0" fontId="43" fillId="0" borderId="0" xfId="55" applyFont="1" applyBorder="1" applyAlignment="1">
      <alignment horizontal="center" vertical="center" wrapText="1"/>
      <protection/>
    </xf>
    <xf numFmtId="0" fontId="43" fillId="0" borderId="12" xfId="55" applyFont="1" applyBorder="1" applyAlignment="1">
      <alignment horizontal="center" vertical="center" wrapText="1"/>
      <protection/>
    </xf>
    <xf numFmtId="0" fontId="43" fillId="0" borderId="16" xfId="55" applyFont="1" applyBorder="1" applyAlignment="1">
      <alignment horizontal="center" vertical="center" wrapText="1"/>
      <protection/>
    </xf>
    <xf numFmtId="0" fontId="43" fillId="0" borderId="17" xfId="55" applyFont="1" applyBorder="1" applyAlignment="1">
      <alignment horizontal="center" vertical="center" wrapText="1"/>
      <protection/>
    </xf>
    <xf numFmtId="0" fontId="43" fillId="0" borderId="18" xfId="55" applyFont="1" applyBorder="1" applyAlignment="1">
      <alignment horizontal="center" vertical="center" wrapText="1"/>
      <protection/>
    </xf>
    <xf numFmtId="0" fontId="43" fillId="0" borderId="20" xfId="55" applyFont="1" applyBorder="1" applyAlignment="1">
      <alignment horizontal="center" vertical="center"/>
      <protection/>
    </xf>
    <xf numFmtId="0" fontId="42" fillId="0" borderId="12" xfId="55" applyFont="1" applyBorder="1" applyAlignment="1">
      <alignment horizontal="center" vertical="center"/>
      <protection/>
    </xf>
    <xf numFmtId="0" fontId="54" fillId="0" borderId="42" xfId="55" applyFont="1" applyBorder="1" applyAlignment="1">
      <alignment horizontal="center" vertical="center"/>
      <protection/>
    </xf>
    <xf numFmtId="0" fontId="54" fillId="0" borderId="77" xfId="55" applyFont="1" applyBorder="1" applyAlignment="1">
      <alignment horizontal="center" vertical="center"/>
      <protection/>
    </xf>
    <xf numFmtId="0" fontId="54" fillId="0" borderId="0" xfId="55" applyFont="1" applyBorder="1" applyAlignment="1">
      <alignment horizontal="center" vertical="center"/>
      <protection/>
    </xf>
    <xf numFmtId="0" fontId="54" fillId="0" borderId="79" xfId="55" applyFont="1" applyBorder="1" applyAlignment="1">
      <alignment horizontal="center" vertical="center"/>
      <protection/>
    </xf>
    <xf numFmtId="0" fontId="54" fillId="0" borderId="38" xfId="55" applyFont="1" applyBorder="1" applyAlignment="1">
      <alignment horizontal="center" vertical="center"/>
      <protection/>
    </xf>
    <xf numFmtId="0" fontId="54" fillId="0" borderId="80" xfId="55" applyFont="1" applyBorder="1" applyAlignment="1">
      <alignment horizontal="center" vertical="center"/>
      <protection/>
    </xf>
    <xf numFmtId="0" fontId="42" fillId="0" borderId="19" xfId="55" applyFont="1" applyBorder="1" applyAlignment="1">
      <alignment horizontal="center" vertical="center" wrapText="1"/>
      <protection/>
    </xf>
    <xf numFmtId="1" fontId="93" fillId="34" borderId="47" xfId="0" applyNumberFormat="1" applyFont="1" applyFill="1" applyBorder="1" applyAlignment="1" applyProtection="1">
      <alignment horizontal="center" vertical="center"/>
      <protection hidden="1"/>
    </xf>
    <xf numFmtId="1" fontId="93" fillId="34" borderId="55" xfId="0" applyNumberFormat="1" applyFont="1" applyFill="1" applyBorder="1" applyAlignment="1" applyProtection="1">
      <alignment horizontal="center" vertical="center"/>
      <protection hidden="1"/>
    </xf>
    <xf numFmtId="0" fontId="1" fillId="0" borderId="48" xfId="57" applyBorder="1" applyAlignment="1" applyProtection="1">
      <alignment horizontal="center" vertical="center"/>
      <protection locked="0"/>
    </xf>
    <xf numFmtId="0" fontId="1" fillId="0" borderId="49" xfId="57" applyBorder="1" applyAlignment="1" applyProtection="1">
      <alignment horizontal="center" vertical="center"/>
      <protection locked="0"/>
    </xf>
    <xf numFmtId="2" fontId="1" fillId="26" borderId="49" xfId="57" applyNumberFormat="1" applyFill="1" applyBorder="1" applyAlignment="1" applyProtection="1">
      <alignment horizontal="center" vertical="center"/>
      <protection hidden="1"/>
    </xf>
    <xf numFmtId="1" fontId="93" fillId="34" borderId="48" xfId="0" applyNumberFormat="1" applyFont="1" applyFill="1" applyBorder="1" applyAlignment="1" applyProtection="1">
      <alignment horizontal="center" vertical="center"/>
      <protection hidden="1"/>
    </xf>
    <xf numFmtId="1" fontId="93" fillId="34" borderId="56" xfId="0" applyNumberFormat="1" applyFont="1" applyFill="1" applyBorder="1" applyAlignment="1" applyProtection="1">
      <alignment horizontal="center" vertical="center"/>
      <protection hidden="1"/>
    </xf>
    <xf numFmtId="0" fontId="1" fillId="0" borderId="47" xfId="57" applyBorder="1" applyAlignment="1" applyProtection="1">
      <alignment horizontal="center" vertical="center"/>
      <protection locked="0"/>
    </xf>
    <xf numFmtId="0" fontId="1" fillId="0" borderId="44" xfId="57" applyBorder="1" applyAlignment="1" applyProtection="1">
      <alignment horizontal="center" vertical="center"/>
      <protection locked="0"/>
    </xf>
    <xf numFmtId="2" fontId="1" fillId="26" borderId="44" xfId="57" applyNumberFormat="1" applyFill="1" applyBorder="1" applyAlignment="1" applyProtection="1">
      <alignment horizontal="center" vertical="center"/>
      <protection hidden="1"/>
    </xf>
    <xf numFmtId="1" fontId="93" fillId="35" borderId="45" xfId="0" applyNumberFormat="1" applyFont="1" applyFill="1" applyBorder="1" applyAlignment="1" applyProtection="1">
      <alignment horizontal="center" vertical="center"/>
      <protection hidden="1"/>
    </xf>
    <xf numFmtId="1" fontId="93" fillId="35" borderId="54" xfId="0" applyNumberFormat="1" applyFont="1" applyFill="1" applyBorder="1" applyAlignment="1" applyProtection="1">
      <alignment horizontal="center" vertical="center"/>
      <protection hidden="1"/>
    </xf>
    <xf numFmtId="1" fontId="93" fillId="35" borderId="47" xfId="0" applyNumberFormat="1" applyFont="1" applyFill="1" applyBorder="1" applyAlignment="1" applyProtection="1">
      <alignment horizontal="center" vertical="center"/>
      <protection hidden="1"/>
    </xf>
    <xf numFmtId="1" fontId="93" fillId="35" borderId="55" xfId="0" applyNumberFormat="1" applyFont="1" applyFill="1" applyBorder="1" applyAlignment="1" applyProtection="1">
      <alignment horizontal="center" vertical="center"/>
      <protection hidden="1"/>
    </xf>
    <xf numFmtId="0" fontId="1" fillId="0" borderId="45" xfId="57" applyBorder="1" applyAlignment="1" applyProtection="1">
      <alignment horizontal="center" vertical="center"/>
      <protection locked="0"/>
    </xf>
    <xf numFmtId="0" fontId="1" fillId="0" borderId="46" xfId="57" applyBorder="1" applyAlignment="1" applyProtection="1">
      <alignment horizontal="center" vertical="center"/>
      <protection locked="0"/>
    </xf>
    <xf numFmtId="2" fontId="1" fillId="26" borderId="46" xfId="57" applyNumberFormat="1" applyFill="1" applyBorder="1" applyAlignment="1" applyProtection="1">
      <alignment horizontal="center" vertical="center"/>
      <protection hidden="1"/>
    </xf>
    <xf numFmtId="0" fontId="64" fillId="26" borderId="83" xfId="57" applyFont="1" applyFill="1" applyBorder="1" applyAlignment="1" applyProtection="1">
      <alignment horizontal="center" vertical="center" wrapText="1"/>
      <protection hidden="1"/>
    </xf>
    <xf numFmtId="0" fontId="65" fillId="26" borderId="84" xfId="57" applyFont="1" applyFill="1" applyBorder="1" applyAlignment="1" applyProtection="1">
      <alignment horizontal="center" vertical="center" wrapText="1"/>
      <protection hidden="1"/>
    </xf>
    <xf numFmtId="0" fontId="64" fillId="26" borderId="85" xfId="57" applyFont="1" applyFill="1" applyBorder="1" applyAlignment="1" applyProtection="1">
      <alignment horizontal="center" vertical="center" wrapText="1"/>
      <protection hidden="1"/>
    </xf>
    <xf numFmtId="0" fontId="65" fillId="26" borderId="31" xfId="57" applyFont="1" applyFill="1" applyBorder="1" applyAlignment="1" applyProtection="1">
      <alignment horizontal="center" vertical="center" wrapText="1"/>
      <protection hidden="1"/>
    </xf>
    <xf numFmtId="0" fontId="64" fillId="26" borderId="25" xfId="57" applyFont="1" applyFill="1" applyBorder="1" applyAlignment="1" applyProtection="1">
      <alignment horizontal="center" vertical="center" wrapText="1"/>
      <protection hidden="1"/>
    </xf>
    <xf numFmtId="0" fontId="65" fillId="26" borderId="72" xfId="57" applyFont="1" applyFill="1" applyBorder="1" applyAlignment="1" applyProtection="1">
      <alignment horizontal="center" vertical="center" wrapText="1"/>
      <protection hidden="1"/>
    </xf>
    <xf numFmtId="0" fontId="63" fillId="0" borderId="25" xfId="57" applyFont="1" applyBorder="1" applyAlignment="1" applyProtection="1">
      <alignment horizontal="center" vertical="center" wrapText="1"/>
      <protection hidden="1" locked="0"/>
    </xf>
    <xf numFmtId="0" fontId="1" fillId="0" borderId="43" xfId="57" applyBorder="1" applyAlignment="1" applyProtection="1">
      <alignment vertical="center" wrapText="1"/>
      <protection locked="0"/>
    </xf>
    <xf numFmtId="0" fontId="1" fillId="0" borderId="83" xfId="57" applyFill="1" applyBorder="1" applyAlignment="1" applyProtection="1">
      <alignment horizontal="center" vertical="center" wrapText="1"/>
      <protection locked="0"/>
    </xf>
    <xf numFmtId="0" fontId="1" fillId="0" borderId="84" xfId="57" applyFont="1" applyFill="1" applyBorder="1" applyAlignment="1" applyProtection="1">
      <alignment horizontal="center" vertical="center" wrapText="1"/>
      <protection locked="0"/>
    </xf>
    <xf numFmtId="0" fontId="1" fillId="0" borderId="85" xfId="57" applyFill="1" applyBorder="1" applyAlignment="1" applyProtection="1">
      <alignment horizontal="center" vertical="center" wrapText="1"/>
      <protection locked="0"/>
    </xf>
    <xf numFmtId="0" fontId="1" fillId="0" borderId="64" xfId="57" applyFont="1" applyFill="1" applyBorder="1" applyAlignment="1" applyProtection="1">
      <alignment horizontal="center" vertical="center" wrapText="1"/>
      <protection locked="0"/>
    </xf>
    <xf numFmtId="0" fontId="1" fillId="0" borderId="86" xfId="57" applyFill="1" applyBorder="1" applyAlignment="1" applyProtection="1">
      <alignment horizontal="center" vertical="center" wrapText="1"/>
      <protection locked="0"/>
    </xf>
    <xf numFmtId="0" fontId="1" fillId="0" borderId="87" xfId="57" applyFont="1" applyFill="1" applyBorder="1" applyAlignment="1" applyProtection="1">
      <alignment horizontal="center" vertical="center" wrapText="1"/>
      <protection locked="0"/>
    </xf>
    <xf numFmtId="1" fontId="93" fillId="34" borderId="44" xfId="0" applyNumberFormat="1" applyFont="1" applyFill="1" applyBorder="1" applyAlignment="1" applyProtection="1">
      <alignment horizontal="center" vertical="center"/>
      <protection hidden="1"/>
    </xf>
    <xf numFmtId="1" fontId="93" fillId="34" borderId="49" xfId="0" applyNumberFormat="1" applyFont="1" applyFill="1" applyBorder="1" applyAlignment="1" applyProtection="1">
      <alignment horizontal="center" vertical="center"/>
      <protection hidden="1"/>
    </xf>
    <xf numFmtId="1" fontId="93" fillId="35" borderId="46" xfId="0" applyNumberFormat="1" applyFont="1" applyFill="1" applyBorder="1" applyAlignment="1" applyProtection="1">
      <alignment horizontal="center" vertical="center"/>
      <protection hidden="1"/>
    </xf>
    <xf numFmtId="1" fontId="93" fillId="35" borderId="44" xfId="0" applyNumberFormat="1" applyFont="1" applyFill="1" applyBorder="1" applyAlignment="1" applyProtection="1">
      <alignment horizontal="center" vertical="center"/>
      <protection hidden="1"/>
    </xf>
    <xf numFmtId="0" fontId="65" fillId="26" borderId="88" xfId="57" applyFont="1" applyFill="1" applyBorder="1" applyAlignment="1" applyProtection="1">
      <alignment horizontal="center" vertical="center" wrapText="1"/>
      <protection hidden="1"/>
    </xf>
    <xf numFmtId="0" fontId="64" fillId="26" borderId="89" xfId="57" applyFont="1" applyFill="1" applyBorder="1" applyAlignment="1" applyProtection="1">
      <alignment horizontal="center" vertical="center" wrapText="1"/>
      <protection hidden="1"/>
    </xf>
    <xf numFmtId="0" fontId="65" fillId="26" borderId="43" xfId="57" applyFont="1" applyFill="1" applyBorder="1" applyAlignment="1" applyProtection="1">
      <alignment horizontal="center" vertical="center" wrapText="1"/>
      <protection hidden="1"/>
    </xf>
    <xf numFmtId="0" fontId="63" fillId="0" borderId="25" xfId="57" applyFont="1" applyBorder="1" applyAlignment="1" applyProtection="1">
      <alignment horizontal="center" vertical="center"/>
      <protection hidden="1" locked="0"/>
    </xf>
    <xf numFmtId="0" fontId="63" fillId="0" borderId="43" xfId="57" applyFont="1" applyBorder="1" applyAlignment="1" applyProtection="1">
      <alignment horizontal="center" vertical="center"/>
      <protection hidden="1" locked="0"/>
    </xf>
    <xf numFmtId="0" fontId="1" fillId="0" borderId="25" xfId="57" applyFill="1" applyBorder="1" applyAlignment="1" applyProtection="1">
      <alignment horizontal="center" vertical="center" wrapText="1"/>
      <protection locked="0"/>
    </xf>
    <xf numFmtId="0" fontId="1" fillId="0" borderId="88" xfId="57" applyFont="1" applyFill="1" applyBorder="1" applyAlignment="1" applyProtection="1">
      <alignment horizontal="center" vertical="center" wrapText="1"/>
      <protection locked="0"/>
    </xf>
    <xf numFmtId="0" fontId="1" fillId="0" borderId="89" xfId="57" applyFill="1" applyBorder="1" applyAlignment="1" applyProtection="1">
      <alignment horizontal="center" vertical="center" wrapText="1"/>
      <protection locked="0"/>
    </xf>
    <xf numFmtId="0" fontId="1" fillId="0" borderId="90" xfId="57" applyFont="1" applyFill="1" applyBorder="1" applyAlignment="1" applyProtection="1">
      <alignment horizontal="center" vertical="center" wrapText="1"/>
      <protection locked="0"/>
    </xf>
    <xf numFmtId="0" fontId="1" fillId="0" borderId="91" xfId="57" applyFont="1" applyFill="1" applyBorder="1" applyAlignment="1" applyProtection="1">
      <alignment horizontal="center" vertical="center" wrapText="1"/>
      <protection locked="0"/>
    </xf>
    <xf numFmtId="1" fontId="93" fillId="34" borderId="35" xfId="0" applyNumberFormat="1" applyFont="1" applyFill="1" applyBorder="1" applyAlignment="1" applyProtection="1">
      <alignment horizontal="center" vertical="center"/>
      <protection hidden="1"/>
    </xf>
    <xf numFmtId="1" fontId="93" fillId="34" borderId="73" xfId="0" applyNumberFormat="1" applyFont="1" applyFill="1" applyBorder="1" applyAlignment="1" applyProtection="1">
      <alignment horizontal="center" vertical="center"/>
      <protection hidden="1"/>
    </xf>
    <xf numFmtId="1" fontId="93" fillId="35" borderId="50" xfId="0" applyNumberFormat="1" applyFont="1" applyFill="1" applyBorder="1" applyAlignment="1" applyProtection="1">
      <alignment horizontal="center" vertical="center"/>
      <protection hidden="1"/>
    </xf>
    <xf numFmtId="1" fontId="93" fillId="35" borderId="92" xfId="0" applyNumberFormat="1" applyFont="1" applyFill="1" applyBorder="1" applyAlignment="1" applyProtection="1">
      <alignment horizontal="center" vertical="center"/>
      <protection hidden="1"/>
    </xf>
    <xf numFmtId="1" fontId="93" fillId="34" borderId="50" xfId="0" applyNumberFormat="1" applyFont="1" applyFill="1" applyBorder="1" applyAlignment="1" applyProtection="1">
      <alignment horizontal="center" vertical="center"/>
      <protection hidden="1"/>
    </xf>
    <xf numFmtId="1" fontId="93" fillId="34" borderId="92" xfId="0" applyNumberFormat="1" applyFont="1" applyFill="1" applyBorder="1" applyAlignment="1" applyProtection="1">
      <alignment horizontal="center" vertical="center"/>
      <protection hidden="1"/>
    </xf>
    <xf numFmtId="0" fontId="61" fillId="26" borderId="50" xfId="57" applyFont="1" applyFill="1" applyBorder="1" applyAlignment="1">
      <alignment/>
      <protection/>
    </xf>
    <xf numFmtId="0" fontId="61" fillId="26" borderId="71" xfId="57" applyFont="1" applyFill="1" applyBorder="1" applyAlignment="1">
      <alignment/>
      <protection/>
    </xf>
    <xf numFmtId="0" fontId="61" fillId="26" borderId="52" xfId="57" applyFont="1" applyFill="1" applyBorder="1" applyAlignment="1">
      <alignment/>
      <protection/>
    </xf>
    <xf numFmtId="0" fontId="62" fillId="0" borderId="44" xfId="57" applyFont="1" applyBorder="1" applyAlignment="1" applyProtection="1">
      <alignment horizontal="center"/>
      <protection locked="0"/>
    </xf>
    <xf numFmtId="0" fontId="1" fillId="0" borderId="43" xfId="57" applyBorder="1" applyAlignment="1" applyProtection="1">
      <alignment vertical="center"/>
      <protection locked="0"/>
    </xf>
    <xf numFmtId="0" fontId="74" fillId="0" borderId="89" xfId="57" applyFont="1" applyFill="1" applyBorder="1" applyAlignment="1" applyProtection="1">
      <alignment horizontal="center" vertical="center" wrapText="1"/>
      <protection locked="0"/>
    </xf>
    <xf numFmtId="0" fontId="74" fillId="0" borderId="88" xfId="57" applyFont="1" applyFill="1" applyBorder="1" applyAlignment="1" applyProtection="1">
      <alignment horizontal="center" vertical="center" wrapText="1"/>
      <protection locked="0"/>
    </xf>
    <xf numFmtId="14" fontId="62" fillId="0" borderId="44" xfId="57" applyNumberFormat="1" applyFont="1" applyBorder="1" applyAlignment="1" applyProtection="1">
      <alignment horizontal="center"/>
      <protection locked="0"/>
    </xf>
    <xf numFmtId="0" fontId="42" fillId="0" borderId="19" xfId="55" applyFont="1" applyBorder="1" applyAlignment="1">
      <alignment horizontal="left" vertical="center" indent="1"/>
      <protection/>
    </xf>
    <xf numFmtId="0" fontId="50" fillId="0" borderId="18" xfId="55" applyFont="1" applyFill="1" applyBorder="1" applyAlignment="1">
      <alignment horizontal="center" vertical="center"/>
      <protection/>
    </xf>
    <xf numFmtId="0" fontId="50" fillId="0" borderId="15" xfId="55" applyFont="1" applyFill="1" applyBorder="1" applyAlignment="1">
      <alignment horizontal="center" vertical="center"/>
      <protection/>
    </xf>
    <xf numFmtId="0" fontId="42" fillId="0" borderId="20" xfId="55" applyFont="1" applyBorder="1" applyAlignment="1">
      <alignment horizontal="left" vertical="center" indent="1"/>
      <protection/>
    </xf>
    <xf numFmtId="0" fontId="53" fillId="0" borderId="10" xfId="55" applyFont="1" applyBorder="1" applyAlignment="1">
      <alignment horizontal="right" vertical="center"/>
      <protection/>
    </xf>
    <xf numFmtId="0" fontId="53" fillId="0" borderId="20" xfId="55" applyFont="1" applyBorder="1" applyAlignment="1">
      <alignment horizontal="left" vertical="center"/>
      <protection/>
    </xf>
    <xf numFmtId="0" fontId="54" fillId="0" borderId="19" xfId="55" applyFont="1" applyBorder="1" applyAlignment="1">
      <alignment horizontal="center" vertical="center"/>
      <protection/>
    </xf>
    <xf numFmtId="1" fontId="93" fillId="34" borderId="52" xfId="0" applyNumberFormat="1" applyFont="1" applyFill="1" applyBorder="1" applyAlignment="1" applyProtection="1">
      <alignment horizontal="center" vertical="center"/>
      <protection hidden="1"/>
    </xf>
    <xf numFmtId="1" fontId="93" fillId="34" borderId="53" xfId="0" applyNumberFormat="1" applyFont="1" applyFill="1" applyBorder="1" applyAlignment="1" applyProtection="1">
      <alignment horizontal="center" vertical="center"/>
      <protection hidden="1"/>
    </xf>
    <xf numFmtId="1" fontId="93" fillId="34" borderId="51" xfId="0" applyNumberFormat="1" applyFont="1" applyFill="1" applyBorder="1" applyAlignment="1" applyProtection="1">
      <alignment horizontal="center" vertical="center"/>
      <protection hidden="1"/>
    </xf>
    <xf numFmtId="1" fontId="93" fillId="34" borderId="54" xfId="0" applyNumberFormat="1" applyFont="1" applyFill="1" applyBorder="1" applyAlignment="1" applyProtection="1">
      <alignment horizontal="center" vertical="center"/>
      <protection hidden="1"/>
    </xf>
    <xf numFmtId="0" fontId="1" fillId="0" borderId="93" xfId="57" applyFill="1" applyBorder="1" applyAlignment="1" applyProtection="1">
      <alignment horizontal="center" vertical="center" wrapText="1"/>
      <protection locked="0"/>
    </xf>
    <xf numFmtId="0" fontId="1" fillId="0" borderId="62" xfId="57" applyFont="1" applyFill="1" applyBorder="1" applyAlignment="1" applyProtection="1">
      <alignment horizontal="center" vertical="center" wrapText="1"/>
      <protection locked="0"/>
    </xf>
    <xf numFmtId="0" fontId="1" fillId="0" borderId="62" xfId="57" applyFill="1" applyBorder="1" applyAlignment="1" applyProtection="1">
      <alignment horizontal="center" vertical="center" wrapText="1"/>
      <protection locked="0"/>
    </xf>
    <xf numFmtId="0" fontId="1" fillId="0" borderId="94" xfId="57" applyFont="1" applyFill="1" applyBorder="1" applyAlignment="1" applyProtection="1">
      <alignment horizontal="center" vertical="center" wrapText="1"/>
      <protection locked="0"/>
    </xf>
    <xf numFmtId="1" fontId="93" fillId="34" borderId="95" xfId="0" applyNumberFormat="1" applyFont="1" applyFill="1" applyBorder="1" applyAlignment="1" applyProtection="1">
      <alignment horizontal="center" vertical="center"/>
      <protection hidden="1"/>
    </xf>
    <xf numFmtId="1" fontId="93" fillId="34" borderId="96" xfId="0" applyNumberFormat="1" applyFont="1" applyFill="1" applyBorder="1" applyAlignment="1" applyProtection="1">
      <alignment horizontal="center" vertical="center"/>
      <protection hidden="1"/>
    </xf>
    <xf numFmtId="0" fontId="1" fillId="0" borderId="60" xfId="57" applyBorder="1" applyAlignment="1" applyProtection="1">
      <alignment horizontal="center" vertical="center"/>
      <protection locked="0"/>
    </xf>
    <xf numFmtId="0" fontId="1" fillId="0" borderId="61" xfId="57" applyBorder="1" applyAlignment="1" applyProtection="1">
      <alignment horizontal="center" vertical="center"/>
      <protection locked="0"/>
    </xf>
    <xf numFmtId="2" fontId="1" fillId="26" borderId="39" xfId="57" applyNumberFormat="1" applyFill="1" applyBorder="1" applyAlignment="1" applyProtection="1">
      <alignment horizontal="center" vertical="center"/>
      <protection hidden="1"/>
    </xf>
    <xf numFmtId="2" fontId="1" fillId="26" borderId="97" xfId="57" applyNumberFormat="1" applyFill="1" applyBorder="1" applyAlignment="1" applyProtection="1">
      <alignment horizontal="center" vertical="center"/>
      <protection hidden="1"/>
    </xf>
    <xf numFmtId="2" fontId="1" fillId="26" borderId="41" xfId="57" applyNumberFormat="1" applyFill="1" applyBorder="1" applyAlignment="1" applyProtection="1">
      <alignment horizontal="center" vertical="center"/>
      <protection hidden="1"/>
    </xf>
    <xf numFmtId="1" fontId="93" fillId="34" borderId="98" xfId="0" applyNumberFormat="1" applyFont="1" applyFill="1" applyBorder="1" applyAlignment="1" applyProtection="1">
      <alignment horizontal="center" vertical="center"/>
      <protection hidden="1"/>
    </xf>
    <xf numFmtId="1" fontId="93" fillId="34" borderId="99" xfId="0" applyNumberFormat="1" applyFont="1" applyFill="1" applyBorder="1" applyAlignment="1" applyProtection="1">
      <alignment horizontal="center" vertical="center"/>
      <protection hidden="1"/>
    </xf>
    <xf numFmtId="2" fontId="1" fillId="26" borderId="35" xfId="57" applyNumberFormat="1" applyFill="1" applyBorder="1" applyAlignment="1" applyProtection="1">
      <alignment horizontal="center" vertical="center"/>
      <protection hidden="1"/>
    </xf>
    <xf numFmtId="2" fontId="1" fillId="26" borderId="53" xfId="57" applyNumberFormat="1" applyFill="1" applyBorder="1" applyAlignment="1" applyProtection="1">
      <alignment horizontal="center" vertical="center"/>
      <protection hidden="1"/>
    </xf>
    <xf numFmtId="2" fontId="1" fillId="26" borderId="32" xfId="57" applyNumberFormat="1" applyFill="1" applyBorder="1" applyAlignment="1" applyProtection="1">
      <alignment horizontal="center" vertical="center"/>
      <protection hidden="1"/>
    </xf>
    <xf numFmtId="1" fontId="93" fillId="34" borderId="45" xfId="0" applyNumberFormat="1" applyFont="1" applyFill="1" applyBorder="1" applyAlignment="1" applyProtection="1">
      <alignment horizontal="center" vertical="center"/>
      <protection hidden="1"/>
    </xf>
    <xf numFmtId="2" fontId="1" fillId="26" borderId="50" xfId="57" applyNumberFormat="1" applyFill="1" applyBorder="1" applyAlignment="1" applyProtection="1">
      <alignment horizontal="center" vertical="center"/>
      <protection hidden="1"/>
    </xf>
    <xf numFmtId="2" fontId="1" fillId="26" borderId="52" xfId="57" applyNumberFormat="1" applyFill="1" applyBorder="1" applyAlignment="1" applyProtection="1">
      <alignment horizontal="center" vertical="center"/>
      <protection hidden="1"/>
    </xf>
    <xf numFmtId="2" fontId="1" fillId="26" borderId="71" xfId="57" applyNumberFormat="1" applyFill="1" applyBorder="1" applyAlignment="1" applyProtection="1">
      <alignment horizontal="center" vertical="center"/>
      <protection hidden="1"/>
    </xf>
    <xf numFmtId="2" fontId="1" fillId="26" borderId="89" xfId="57" applyNumberFormat="1" applyFill="1" applyBorder="1" applyAlignment="1" applyProtection="1">
      <alignment horizontal="center" vertical="center"/>
      <protection hidden="1"/>
    </xf>
    <xf numFmtId="2" fontId="1" fillId="26" borderId="88" xfId="57" applyNumberFormat="1" applyFill="1" applyBorder="1" applyAlignment="1" applyProtection="1">
      <alignment horizontal="center" vertical="center"/>
      <protection hidden="1"/>
    </xf>
    <xf numFmtId="2" fontId="1" fillId="26" borderId="43" xfId="57" applyNumberFormat="1" applyFill="1" applyBorder="1" applyAlignment="1" applyProtection="1">
      <alignment horizontal="center" vertical="center"/>
      <protection hidden="1"/>
    </xf>
    <xf numFmtId="0" fontId="1" fillId="0" borderId="98" xfId="57" applyFill="1" applyBorder="1" applyAlignment="1" applyProtection="1">
      <alignment horizontal="center" vertical="center" wrapText="1"/>
      <protection locked="0"/>
    </xf>
    <xf numFmtId="0" fontId="1" fillId="0" borderId="57" xfId="57" applyFont="1" applyFill="1" applyBorder="1" applyAlignment="1" applyProtection="1">
      <alignment horizontal="center" vertical="center" wrapText="1"/>
      <protection locked="0"/>
    </xf>
    <xf numFmtId="0" fontId="1" fillId="0" borderId="57" xfId="57" applyFill="1" applyBorder="1" applyAlignment="1" applyProtection="1">
      <alignment horizontal="center" vertical="center" wrapText="1"/>
      <protection locked="0"/>
    </xf>
    <xf numFmtId="0" fontId="1" fillId="0" borderId="99" xfId="57" applyFont="1" applyFill="1" applyBorder="1" applyAlignment="1" applyProtection="1">
      <alignment horizontal="center" vertical="center" wrapText="1"/>
      <protection locked="0"/>
    </xf>
    <xf numFmtId="1" fontId="93" fillId="34" borderId="46" xfId="0" applyNumberFormat="1" applyFont="1" applyFill="1" applyBorder="1" applyAlignment="1" applyProtection="1">
      <alignment horizontal="center" vertical="center"/>
      <protection hidden="1"/>
    </xf>
    <xf numFmtId="0" fontId="1" fillId="0" borderId="89" xfId="57" applyFont="1" applyFill="1" applyBorder="1" applyAlignment="1" applyProtection="1">
      <alignment horizontal="center" vertical="center" wrapText="1"/>
      <protection locked="0"/>
    </xf>
    <xf numFmtId="0" fontId="1" fillId="0" borderId="72" xfId="57" applyFont="1" applyFill="1" applyBorder="1" applyAlignment="1" applyProtection="1">
      <alignment horizontal="center" vertical="center" wrapText="1"/>
      <protection locked="0"/>
    </xf>
    <xf numFmtId="0" fontId="19" fillId="25" borderId="78" xfId="57" applyFont="1" applyFill="1" applyBorder="1" applyAlignment="1">
      <alignment horizontal="center" vertical="center"/>
      <protection/>
    </xf>
    <xf numFmtId="0" fontId="19" fillId="25" borderId="0" xfId="57" applyFont="1" applyFill="1" applyBorder="1" applyAlignment="1">
      <alignment horizontal="center" vertical="center"/>
      <protection/>
    </xf>
    <xf numFmtId="0" fontId="27" fillId="36" borderId="26" xfId="57" applyFont="1" applyFill="1" applyBorder="1" applyAlignment="1">
      <alignment horizontal="center" vertical="center" wrapText="1"/>
      <protection/>
    </xf>
    <xf numFmtId="0" fontId="27" fillId="36" borderId="63" xfId="57" applyFont="1" applyFill="1" applyBorder="1" applyAlignment="1">
      <alignment horizontal="center" vertical="center" wrapText="1"/>
      <protection/>
    </xf>
    <xf numFmtId="0" fontId="27" fillId="36" borderId="30" xfId="57" applyFont="1" applyFill="1" applyBorder="1" applyAlignment="1">
      <alignment horizontal="center" vertical="center" wrapText="1"/>
      <protection/>
    </xf>
    <xf numFmtId="0" fontId="19" fillId="30" borderId="50" xfId="57" applyFont="1" applyFill="1" applyBorder="1" applyAlignment="1">
      <alignment horizontal="left" vertical="center"/>
      <protection/>
    </xf>
    <xf numFmtId="0" fontId="19" fillId="30" borderId="71" xfId="57" applyFont="1" applyFill="1" applyBorder="1" applyAlignment="1">
      <alignment horizontal="left" vertical="center"/>
      <protection/>
    </xf>
    <xf numFmtId="0" fontId="19" fillId="30" borderId="52" xfId="57" applyFont="1" applyFill="1" applyBorder="1" applyAlignment="1">
      <alignment horizontal="left" vertical="center"/>
      <protection/>
    </xf>
    <xf numFmtId="0" fontId="57" fillId="0" borderId="0" xfId="57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_B O C C I A" xfId="55"/>
    <cellStyle name="normálne_Hárok1" xfId="56"/>
    <cellStyle name="Normální 2" xfId="57"/>
    <cellStyle name="Normální 3" xfId="58"/>
    <cellStyle name="Normální 4" xfId="59"/>
    <cellStyle name="normální_Výsledková listin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ndrej_31.10.2014\boccia\zom%20presov\liga%20boccia%20marec2015_podlipniky\podklady%20k%20turnaju\Vysledky%20-%201.%20ligove%20kolo%20BC3%20-%20Presov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ZOZNAM"/>
      <sheetName val="SKUPINY"/>
      <sheetName val=" A "/>
      <sheetName val=" B "/>
      <sheetName val="PAVÚK"/>
    </sheetNames>
    <sheetDataSet>
      <sheetData sheetId="1">
        <row r="5">
          <cell r="B5">
            <v>301</v>
          </cell>
          <cell r="C5" t="str">
            <v>Klohna</v>
          </cell>
          <cell r="D5" t="str">
            <v>Boris</v>
          </cell>
          <cell r="E5" t="str">
            <v>Klohna B.</v>
          </cell>
          <cell r="F5" t="str">
            <v>ZOM Prešov</v>
          </cell>
          <cell r="G5" t="str">
            <v>A1</v>
          </cell>
        </row>
        <row r="6">
          <cell r="B6">
            <v>302</v>
          </cell>
          <cell r="C6" t="str">
            <v>Burianek</v>
          </cell>
          <cell r="D6" t="str">
            <v>Adam</v>
          </cell>
          <cell r="E6" t="str">
            <v>Burianek A.</v>
          </cell>
          <cell r="F6" t="str">
            <v>ŠK Altius</v>
          </cell>
          <cell r="G6" t="str">
            <v>A2</v>
          </cell>
        </row>
        <row r="7">
          <cell r="B7">
            <v>303</v>
          </cell>
          <cell r="C7" t="str">
            <v>Košťál</v>
          </cell>
          <cell r="D7" t="str">
            <v>Marián</v>
          </cell>
          <cell r="E7" t="str">
            <v>Košťál M.</v>
          </cell>
          <cell r="F7" t="str">
            <v>ZOM Prešov</v>
          </cell>
          <cell r="G7" t="str">
            <v>A3</v>
          </cell>
        </row>
        <row r="8">
          <cell r="B8">
            <v>304</v>
          </cell>
          <cell r="C8" t="str">
            <v>Tižo</v>
          </cell>
          <cell r="D8" t="str">
            <v>Michal</v>
          </cell>
          <cell r="E8" t="str">
            <v>Tižo M.</v>
          </cell>
          <cell r="F8" t="str">
            <v>OMD v SR</v>
          </cell>
          <cell r="G8" t="str">
            <v>B1</v>
          </cell>
        </row>
        <row r="9">
          <cell r="B9">
            <v>305</v>
          </cell>
          <cell r="C9" t="str">
            <v>Smolková</v>
          </cell>
          <cell r="D9" t="str">
            <v>Mária</v>
          </cell>
          <cell r="E9" t="str">
            <v>Smolková M.</v>
          </cell>
          <cell r="F9" t="str">
            <v>OMD v SR</v>
          </cell>
          <cell r="G9" t="str">
            <v>B2</v>
          </cell>
        </row>
        <row r="10">
          <cell r="B10">
            <v>306</v>
          </cell>
          <cell r="C10" t="str">
            <v>Švarnová</v>
          </cell>
          <cell r="D10" t="str">
            <v>Ľuba</v>
          </cell>
          <cell r="E10" t="str">
            <v>Švarnová Ľ.</v>
          </cell>
          <cell r="F10" t="str">
            <v>OMD v SR</v>
          </cell>
          <cell r="G10" t="str">
            <v>B3</v>
          </cell>
        </row>
        <row r="11">
          <cell r="B11">
            <v>307</v>
          </cell>
          <cell r="E11" t="str">
            <v> .</v>
          </cell>
        </row>
        <row r="12">
          <cell r="B12">
            <v>308</v>
          </cell>
          <cell r="E12" t="str">
            <v> .</v>
          </cell>
        </row>
        <row r="13">
          <cell r="B13">
            <v>309</v>
          </cell>
          <cell r="E13" t="str">
            <v> .</v>
          </cell>
        </row>
        <row r="14">
          <cell r="B14">
            <v>310</v>
          </cell>
          <cell r="E14" t="str">
            <v> .</v>
          </cell>
        </row>
        <row r="15">
          <cell r="B15">
            <v>311</v>
          </cell>
          <cell r="E15" t="str">
            <v> .</v>
          </cell>
        </row>
        <row r="16">
          <cell r="B16">
            <v>312</v>
          </cell>
          <cell r="E16" t="str">
            <v> .</v>
          </cell>
        </row>
        <row r="17">
          <cell r="B17">
            <v>313</v>
          </cell>
          <cell r="E17" t="str">
            <v> .</v>
          </cell>
        </row>
        <row r="18">
          <cell r="B18">
            <v>314</v>
          </cell>
          <cell r="E18" t="str">
            <v> .</v>
          </cell>
        </row>
        <row r="19">
          <cell r="B19">
            <v>315</v>
          </cell>
          <cell r="E19" t="str">
            <v> .</v>
          </cell>
        </row>
        <row r="20">
          <cell r="B20">
            <v>316</v>
          </cell>
          <cell r="E20" t="str">
            <v> .</v>
          </cell>
        </row>
        <row r="21">
          <cell r="B21">
            <v>317</v>
          </cell>
          <cell r="E21" t="str">
            <v> .</v>
          </cell>
        </row>
        <row r="22">
          <cell r="B22">
            <v>318</v>
          </cell>
          <cell r="E22" t="str">
            <v> .</v>
          </cell>
        </row>
        <row r="23">
          <cell r="B23">
            <v>319</v>
          </cell>
          <cell r="E23" t="str">
            <v> .</v>
          </cell>
        </row>
        <row r="24">
          <cell r="B24">
            <v>320</v>
          </cell>
          <cell r="E24" t="str">
            <v> .</v>
          </cell>
        </row>
        <row r="25">
          <cell r="B25">
            <v>321</v>
          </cell>
          <cell r="E25" t="str">
            <v> .</v>
          </cell>
        </row>
        <row r="26">
          <cell r="B26">
            <v>322</v>
          </cell>
          <cell r="E26" t="str">
            <v> .</v>
          </cell>
        </row>
        <row r="27">
          <cell r="B27">
            <v>323</v>
          </cell>
          <cell r="E27" t="str">
            <v> .</v>
          </cell>
        </row>
        <row r="28">
          <cell r="B28">
            <v>324</v>
          </cell>
          <cell r="E28" t="str">
            <v> .</v>
          </cell>
        </row>
        <row r="29">
          <cell r="B29">
            <v>325</v>
          </cell>
          <cell r="E29" t="str">
            <v> .</v>
          </cell>
        </row>
        <row r="30">
          <cell r="B30">
            <v>326</v>
          </cell>
          <cell r="E30" t="str">
            <v> .</v>
          </cell>
        </row>
        <row r="31">
          <cell r="B31">
            <v>327</v>
          </cell>
          <cell r="E31" t="str">
            <v> .</v>
          </cell>
        </row>
        <row r="32">
          <cell r="B32">
            <v>328</v>
          </cell>
          <cell r="E32" t="str">
            <v> .</v>
          </cell>
        </row>
        <row r="33">
          <cell r="B33">
            <v>329</v>
          </cell>
          <cell r="E33" t="str">
            <v> .</v>
          </cell>
        </row>
        <row r="34">
          <cell r="B34">
            <v>330</v>
          </cell>
          <cell r="E34" t="str">
            <v> .</v>
          </cell>
        </row>
        <row r="35">
          <cell r="B35">
            <v>331</v>
          </cell>
          <cell r="E35" t="str">
            <v> .</v>
          </cell>
        </row>
        <row r="36">
          <cell r="B36">
            <v>332</v>
          </cell>
          <cell r="E36" t="str">
            <v> .</v>
          </cell>
        </row>
        <row r="37">
          <cell r="B37">
            <v>333</v>
          </cell>
          <cell r="E37" t="str">
            <v> .</v>
          </cell>
        </row>
        <row r="38">
          <cell r="B38">
            <v>334</v>
          </cell>
          <cell r="E38" t="str">
            <v> .</v>
          </cell>
        </row>
        <row r="39">
          <cell r="B39">
            <v>335</v>
          </cell>
          <cell r="E39" t="str">
            <v> .</v>
          </cell>
        </row>
        <row r="40">
          <cell r="B40">
            <v>336</v>
          </cell>
          <cell r="E40" t="str">
            <v> .</v>
          </cell>
        </row>
        <row r="41">
          <cell r="B41">
            <v>337</v>
          </cell>
          <cell r="E41" t="str">
            <v> 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1" sqref="C11:G11"/>
    </sheetView>
  </sheetViews>
  <sheetFormatPr defaultColWidth="8.87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6" max="11" width="8.875" style="0" customWidth="1"/>
    <col min="12" max="12" width="2.50390625" style="0" customWidth="1"/>
    <col min="13" max="13" width="8.87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83">
        <f>C11</f>
        <v>42875</v>
      </c>
      <c r="U3" s="383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84" t="s">
        <v>107</v>
      </c>
      <c r="D7" s="385"/>
      <c r="E7" s="385"/>
      <c r="F7" s="385"/>
      <c r="G7" s="38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2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200</v>
      </c>
      <c r="O8" s="9">
        <f>N8+1</f>
        <v>201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86" t="s">
        <v>63</v>
      </c>
      <c r="D9" s="386"/>
      <c r="E9" s="386"/>
      <c r="F9" s="386"/>
      <c r="G9" s="386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84" t="s">
        <v>127</v>
      </c>
      <c r="D10" s="385"/>
      <c r="E10" s="385"/>
      <c r="F10" s="385"/>
      <c r="G10" s="38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82">
        <v>42875</v>
      </c>
      <c r="D11" s="382"/>
      <c r="E11" s="382"/>
      <c r="F11" s="382"/>
      <c r="G11" s="38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2:AC44"/>
  <sheetViews>
    <sheetView showGridLines="0" zoomScalePageLayoutView="0" workbookViewId="0" topLeftCell="A1">
      <selection activeCell="J12" sqref="J12"/>
    </sheetView>
  </sheetViews>
  <sheetFormatPr defaultColWidth="8.875" defaultRowHeight="12.75"/>
  <cols>
    <col min="1" max="1" width="3.375" style="0" customWidth="1"/>
    <col min="2" max="2" width="5.00390625" style="0" customWidth="1"/>
    <col min="3" max="4" width="11.50390625" style="0" customWidth="1"/>
    <col min="5" max="5" width="14.50390625" style="0" customWidth="1"/>
    <col min="6" max="6" width="31.375" style="0" customWidth="1"/>
    <col min="7" max="7" width="7.625" style="0" customWidth="1"/>
    <col min="8" max="8" width="12.50390625" style="0" customWidth="1"/>
    <col min="9" max="9" width="5.125" style="0" customWidth="1"/>
    <col min="10" max="11" width="8.875" style="0" customWidth="1"/>
    <col min="12" max="12" width="20.50390625" style="0" customWidth="1"/>
    <col min="13" max="13" width="20.625" style="0" customWidth="1"/>
    <col min="14" max="14" width="8.875" style="0" customWidth="1"/>
    <col min="15" max="16" width="11.50390625" style="0" customWidth="1"/>
  </cols>
  <sheetData>
    <row r="2" spans="2:9" ht="19.5">
      <c r="B2" s="20" t="s">
        <v>8</v>
      </c>
      <c r="C2" s="20"/>
      <c r="D2" s="20"/>
      <c r="E2" s="21">
        <f>IF(ISNUMBER('ÚDAJE BC4'!D8),'ÚDAJE BC4'!D8,"")</f>
        <v>4</v>
      </c>
      <c r="F2" s="21"/>
      <c r="G2" s="20"/>
      <c r="H2" s="20"/>
      <c r="I2" s="20"/>
    </row>
    <row r="4" spans="2:9" ht="12.75">
      <c r="B4" s="22" t="s">
        <v>9</v>
      </c>
      <c r="C4" s="283" t="s">
        <v>10</v>
      </c>
      <c r="D4" s="23" t="s">
        <v>11</v>
      </c>
      <c r="E4" s="23" t="s">
        <v>12</v>
      </c>
      <c r="F4" s="288" t="s">
        <v>13</v>
      </c>
      <c r="G4" s="22" t="s">
        <v>14</v>
      </c>
      <c r="H4" s="24" t="s">
        <v>15</v>
      </c>
      <c r="I4" s="25">
        <v>12</v>
      </c>
    </row>
    <row r="5" spans="2:29" ht="15">
      <c r="B5" s="279">
        <v>401</v>
      </c>
      <c r="C5" s="285" t="s">
        <v>168</v>
      </c>
      <c r="D5" s="281" t="s">
        <v>169</v>
      </c>
      <c r="E5" s="286" t="str">
        <f aca="true" t="shared" si="0" ref="E5:E18">C5&amp;" "&amp;LEFT(D5,1)&amp;"."</f>
        <v>Andrejčík S.</v>
      </c>
      <c r="F5" s="284" t="s">
        <v>108</v>
      </c>
      <c r="G5" s="277" t="s">
        <v>16</v>
      </c>
      <c r="H5" s="340">
        <v>1</v>
      </c>
      <c r="I5" s="28"/>
      <c r="O5" t="e">
        <f>LEFT(L5,SEARCH(" ",L5)-1)</f>
        <v>#VALUE!</v>
      </c>
      <c r="P5" t="e">
        <f>MID(L5,SEARCH(" ",L5)+1,20)</f>
        <v>#VALUE!</v>
      </c>
      <c r="AB5">
        <v>2</v>
      </c>
      <c r="AC5" t="s">
        <v>17</v>
      </c>
    </row>
    <row r="6" spans="2:29" ht="15">
      <c r="B6" s="280">
        <f>B5+1</f>
        <v>402</v>
      </c>
      <c r="C6" s="292" t="s">
        <v>170</v>
      </c>
      <c r="D6" s="282" t="s">
        <v>171</v>
      </c>
      <c r="E6" s="286" t="str">
        <f t="shared" si="0"/>
        <v>Ďurkovič R.</v>
      </c>
      <c r="F6" s="293" t="s">
        <v>109</v>
      </c>
      <c r="G6" s="277" t="s">
        <v>18</v>
      </c>
      <c r="H6" s="341">
        <v>2</v>
      </c>
      <c r="I6" s="30"/>
      <c r="K6" s="388"/>
      <c r="L6" s="388"/>
      <c r="AB6">
        <v>3</v>
      </c>
      <c r="AC6" t="s">
        <v>19</v>
      </c>
    </row>
    <row r="7" spans="2:29" ht="15">
      <c r="B7" s="279">
        <f aca="true" t="shared" si="1" ref="B7:B43">B6+1</f>
        <v>403</v>
      </c>
      <c r="C7" s="292" t="s">
        <v>172</v>
      </c>
      <c r="D7" s="282" t="s">
        <v>173</v>
      </c>
      <c r="E7" s="286" t="str">
        <f t="shared" si="0"/>
        <v>Strehársky M.</v>
      </c>
      <c r="F7" s="293" t="s">
        <v>109</v>
      </c>
      <c r="G7" s="277" t="s">
        <v>22</v>
      </c>
      <c r="H7" s="340">
        <v>3</v>
      </c>
      <c r="I7" s="30"/>
      <c r="K7" s="388"/>
      <c r="L7" s="388"/>
      <c r="AB7">
        <v>4</v>
      </c>
      <c r="AC7" t="s">
        <v>21</v>
      </c>
    </row>
    <row r="8" spans="2:29" ht="15">
      <c r="B8" s="280">
        <f t="shared" si="1"/>
        <v>404</v>
      </c>
      <c r="C8" s="292" t="s">
        <v>174</v>
      </c>
      <c r="D8" s="282" t="s">
        <v>175</v>
      </c>
      <c r="E8" s="286" t="str">
        <f t="shared" si="0"/>
        <v>Balcová M.</v>
      </c>
      <c r="F8" s="293" t="s">
        <v>109</v>
      </c>
      <c r="G8" s="277" t="s">
        <v>20</v>
      </c>
      <c r="H8" s="341">
        <v>4</v>
      </c>
      <c r="I8" s="30"/>
      <c r="K8" s="388"/>
      <c r="L8" s="388"/>
      <c r="AB8">
        <v>5</v>
      </c>
      <c r="AC8" t="s">
        <v>23</v>
      </c>
    </row>
    <row r="9" spans="2:29" ht="15">
      <c r="B9" s="280">
        <f t="shared" si="1"/>
        <v>405</v>
      </c>
      <c r="C9" s="285" t="s">
        <v>176</v>
      </c>
      <c r="D9" s="282" t="s">
        <v>177</v>
      </c>
      <c r="E9" s="286" t="str">
        <f t="shared" si="0"/>
        <v>Klimčo M.</v>
      </c>
      <c r="F9" s="284" t="s">
        <v>57</v>
      </c>
      <c r="G9" s="277" t="s">
        <v>24</v>
      </c>
      <c r="H9" s="340">
        <v>5</v>
      </c>
      <c r="I9" s="32"/>
      <c r="K9" s="388"/>
      <c r="L9" s="388"/>
      <c r="AB9">
        <v>6</v>
      </c>
      <c r="AC9" t="s">
        <v>25</v>
      </c>
    </row>
    <row r="10" spans="2:29" ht="15">
      <c r="B10" s="280">
        <f t="shared" si="1"/>
        <v>406</v>
      </c>
      <c r="C10" s="292" t="s">
        <v>178</v>
      </c>
      <c r="D10" s="282" t="s">
        <v>94</v>
      </c>
      <c r="E10" s="286" t="str">
        <f t="shared" si="0"/>
        <v>Burian M.</v>
      </c>
      <c r="F10" s="293" t="s">
        <v>109</v>
      </c>
      <c r="G10" s="277" t="s">
        <v>26</v>
      </c>
      <c r="H10" s="341">
        <v>6</v>
      </c>
      <c r="K10" s="388"/>
      <c r="L10" s="388"/>
      <c r="AB10">
        <v>7</v>
      </c>
      <c r="AC10" t="s">
        <v>27</v>
      </c>
    </row>
    <row r="11" spans="2:29" ht="15">
      <c r="B11" s="280">
        <f t="shared" si="1"/>
        <v>407</v>
      </c>
      <c r="C11" s="292" t="s">
        <v>179</v>
      </c>
      <c r="D11" s="282" t="s">
        <v>173</v>
      </c>
      <c r="E11" s="286" t="str">
        <f t="shared" si="0"/>
        <v>Rom M.</v>
      </c>
      <c r="F11" s="284" t="s">
        <v>110</v>
      </c>
      <c r="G11" s="277" t="s">
        <v>89</v>
      </c>
      <c r="H11" s="340">
        <v>7</v>
      </c>
      <c r="K11" s="388"/>
      <c r="L11" s="388"/>
      <c r="AB11">
        <v>8</v>
      </c>
      <c r="AC11" t="s">
        <v>28</v>
      </c>
    </row>
    <row r="12" spans="2:29" ht="15">
      <c r="B12" s="280">
        <f t="shared" si="1"/>
        <v>408</v>
      </c>
      <c r="C12" s="285" t="s">
        <v>180</v>
      </c>
      <c r="D12" s="282" t="s">
        <v>181</v>
      </c>
      <c r="E12" s="286" t="str">
        <f t="shared" si="0"/>
        <v>Mihová A.</v>
      </c>
      <c r="F12" s="284" t="s">
        <v>57</v>
      </c>
      <c r="G12" s="277" t="s">
        <v>182</v>
      </c>
      <c r="H12" s="341">
        <v>8</v>
      </c>
      <c r="K12" s="388"/>
      <c r="L12" s="388"/>
      <c r="AB12">
        <v>9</v>
      </c>
      <c r="AC12" t="s">
        <v>29</v>
      </c>
    </row>
    <row r="13" spans="2:29" ht="13.5">
      <c r="B13" s="29">
        <f t="shared" si="1"/>
        <v>409</v>
      </c>
      <c r="C13" s="27"/>
      <c r="D13" s="27"/>
      <c r="E13" s="26" t="str">
        <f t="shared" si="0"/>
        <v> .</v>
      </c>
      <c r="F13" s="27"/>
      <c r="G13" s="213"/>
      <c r="H13" s="135"/>
      <c r="K13" s="388"/>
      <c r="L13" s="388"/>
      <c r="M13" s="33"/>
      <c r="N13" s="33"/>
      <c r="O13" s="34"/>
      <c r="P13" s="33"/>
      <c r="Q13" s="34"/>
      <c r="AB13">
        <v>10</v>
      </c>
      <c r="AC13" t="s">
        <v>30</v>
      </c>
    </row>
    <row r="14" spans="2:17" ht="13.5">
      <c r="B14" s="29">
        <f t="shared" si="1"/>
        <v>410</v>
      </c>
      <c r="C14" s="27"/>
      <c r="D14" s="27"/>
      <c r="E14" s="26" t="str">
        <f t="shared" si="0"/>
        <v> .</v>
      </c>
      <c r="F14" s="27"/>
      <c r="G14" s="213"/>
      <c r="H14" s="136"/>
      <c r="K14" s="388"/>
      <c r="L14" s="388"/>
      <c r="M14" s="33"/>
      <c r="N14" s="33"/>
      <c r="O14" s="34"/>
      <c r="P14" s="33"/>
      <c r="Q14" s="34"/>
    </row>
    <row r="15" spans="2:17" ht="13.5">
      <c r="B15" s="29">
        <f t="shared" si="1"/>
        <v>411</v>
      </c>
      <c r="C15" s="134"/>
      <c r="D15" s="27"/>
      <c r="E15" s="26" t="str">
        <f t="shared" si="0"/>
        <v> .</v>
      </c>
      <c r="F15" s="27"/>
      <c r="G15" s="214"/>
      <c r="H15" s="136"/>
      <c r="J15" s="138"/>
      <c r="K15" s="388"/>
      <c r="L15" s="388"/>
      <c r="M15" s="33"/>
      <c r="N15" s="33"/>
      <c r="O15" s="34"/>
      <c r="P15" s="33"/>
      <c r="Q15" s="34"/>
    </row>
    <row r="16" spans="2:17" ht="13.5">
      <c r="B16" s="29">
        <f t="shared" si="1"/>
        <v>412</v>
      </c>
      <c r="C16" s="27"/>
      <c r="D16" s="27"/>
      <c r="E16" s="26" t="str">
        <f t="shared" si="0"/>
        <v> .</v>
      </c>
      <c r="F16" s="224"/>
      <c r="G16" s="225"/>
      <c r="H16" s="136"/>
      <c r="J16" s="139"/>
      <c r="K16" s="388"/>
      <c r="L16" s="388"/>
      <c r="M16" s="33"/>
      <c r="N16" s="33"/>
      <c r="O16" s="34"/>
      <c r="P16" s="33"/>
      <c r="Q16" s="34"/>
    </row>
    <row r="17" spans="2:17" ht="13.5">
      <c r="B17" s="29">
        <f t="shared" si="1"/>
        <v>413</v>
      </c>
      <c r="C17" s="27"/>
      <c r="D17" s="27"/>
      <c r="E17" s="26" t="str">
        <f t="shared" si="0"/>
        <v> .</v>
      </c>
      <c r="F17" s="224"/>
      <c r="G17" s="226"/>
      <c r="H17" s="137"/>
      <c r="J17" s="139"/>
      <c r="K17" s="388"/>
      <c r="L17" s="388"/>
      <c r="M17" s="33"/>
      <c r="N17" s="33"/>
      <c r="O17" s="34"/>
      <c r="P17" s="33"/>
      <c r="Q17" s="34"/>
    </row>
    <row r="18" spans="2:17" ht="13.5">
      <c r="B18" s="29">
        <f t="shared" si="1"/>
        <v>414</v>
      </c>
      <c r="C18" s="27"/>
      <c r="D18" s="27"/>
      <c r="E18" s="26" t="str">
        <f t="shared" si="0"/>
        <v> .</v>
      </c>
      <c r="F18" s="27"/>
      <c r="G18" s="36"/>
      <c r="H18" s="136"/>
      <c r="L18" s="34"/>
      <c r="M18" s="33"/>
      <c r="N18" s="33"/>
      <c r="O18" s="34"/>
      <c r="P18" s="33"/>
      <c r="Q18" s="34"/>
    </row>
    <row r="19" spans="2:17" ht="12.75">
      <c r="B19" s="29">
        <f t="shared" si="1"/>
        <v>415</v>
      </c>
      <c r="C19" s="27"/>
      <c r="D19" s="27"/>
      <c r="E19" s="26" t="str">
        <f>C19&amp;" "&amp;LEFT(D19,1)&amp;"."</f>
        <v> .</v>
      </c>
      <c r="F19" s="35"/>
      <c r="G19" s="213"/>
      <c r="L19" s="34"/>
      <c r="M19" s="33"/>
      <c r="N19" s="33"/>
      <c r="O19" s="34"/>
      <c r="P19" s="33"/>
      <c r="Q19" s="34"/>
    </row>
    <row r="20" spans="2:17" ht="12.75">
      <c r="B20" s="29">
        <f t="shared" si="1"/>
        <v>416</v>
      </c>
      <c r="C20" s="27"/>
      <c r="D20" s="27"/>
      <c r="E20" s="26" t="str">
        <f>C20&amp;" "&amp;LEFT(D20,1)&amp;"."</f>
        <v> .</v>
      </c>
      <c r="F20" s="35"/>
      <c r="G20" s="213"/>
      <c r="L20" s="34"/>
      <c r="M20" s="33"/>
      <c r="N20" s="33"/>
      <c r="O20" s="34"/>
      <c r="P20" s="33"/>
      <c r="Q20" s="34"/>
    </row>
    <row r="21" spans="2:17" ht="12.75">
      <c r="B21" s="29">
        <f t="shared" si="1"/>
        <v>417</v>
      </c>
      <c r="C21" s="26"/>
      <c r="D21" s="26"/>
      <c r="E21" s="26" t="str">
        <f aca="true" t="shared" si="2" ref="E21:E33">C21&amp;" "&amp;LEFT(D21,1)&amp;"."</f>
        <v> .</v>
      </c>
      <c r="F21" s="36"/>
      <c r="G21" s="213"/>
      <c r="L21" s="34"/>
      <c r="M21" s="33"/>
      <c r="N21" s="33"/>
      <c r="O21" s="34"/>
      <c r="P21" s="33"/>
      <c r="Q21" s="34"/>
    </row>
    <row r="22" spans="2:17" ht="12.75">
      <c r="B22" s="29">
        <f t="shared" si="1"/>
        <v>418</v>
      </c>
      <c r="C22" s="26"/>
      <c r="D22" s="26"/>
      <c r="E22" s="26" t="str">
        <f t="shared" si="2"/>
        <v> .</v>
      </c>
      <c r="F22" s="36"/>
      <c r="G22" s="213"/>
      <c r="L22" s="34"/>
      <c r="M22" s="33"/>
      <c r="N22" s="33"/>
      <c r="O22" s="34"/>
      <c r="P22" s="33"/>
      <c r="Q22" s="34"/>
    </row>
    <row r="23" spans="2:17" ht="12.75">
      <c r="B23" s="29">
        <f t="shared" si="1"/>
        <v>419</v>
      </c>
      <c r="C23" s="26"/>
      <c r="D23" s="26"/>
      <c r="E23" s="26" t="str">
        <f t="shared" si="2"/>
        <v> .</v>
      </c>
      <c r="F23" s="36"/>
      <c r="G23" s="213"/>
      <c r="L23" s="34"/>
      <c r="M23" s="33"/>
      <c r="N23" s="33"/>
      <c r="O23" s="34"/>
      <c r="P23" s="33"/>
      <c r="Q23" s="34"/>
    </row>
    <row r="24" spans="2:7" ht="12.75">
      <c r="B24" s="29">
        <f t="shared" si="1"/>
        <v>420</v>
      </c>
      <c r="C24" s="37"/>
      <c r="D24" s="26"/>
      <c r="E24" s="26" t="str">
        <f t="shared" si="2"/>
        <v> .</v>
      </c>
      <c r="F24" s="36"/>
      <c r="G24" s="213"/>
    </row>
    <row r="25" spans="2:7" ht="12.75">
      <c r="B25" s="29">
        <f t="shared" si="1"/>
        <v>421</v>
      </c>
      <c r="C25" s="37"/>
      <c r="D25" s="26"/>
      <c r="E25" s="26" t="str">
        <f t="shared" si="2"/>
        <v> .</v>
      </c>
      <c r="F25" s="36"/>
      <c r="G25" s="213"/>
    </row>
    <row r="26" spans="2:7" ht="12.75">
      <c r="B26" s="29">
        <f t="shared" si="1"/>
        <v>422</v>
      </c>
      <c r="C26" s="26"/>
      <c r="D26" s="26"/>
      <c r="E26" s="26" t="str">
        <f t="shared" si="2"/>
        <v> .</v>
      </c>
      <c r="F26" s="36"/>
      <c r="G26" s="213"/>
    </row>
    <row r="27" spans="2:7" ht="12.75">
      <c r="B27" s="29">
        <f t="shared" si="1"/>
        <v>423</v>
      </c>
      <c r="C27" s="26"/>
      <c r="D27" s="26"/>
      <c r="E27" s="26" t="str">
        <f t="shared" si="2"/>
        <v> .</v>
      </c>
      <c r="F27" s="36"/>
      <c r="G27" s="213"/>
    </row>
    <row r="28" spans="2:12" ht="12.75">
      <c r="B28" s="29">
        <f t="shared" si="1"/>
        <v>424</v>
      </c>
      <c r="C28" s="26"/>
      <c r="D28" s="26"/>
      <c r="E28" s="26" t="str">
        <f t="shared" si="2"/>
        <v> .</v>
      </c>
      <c r="F28" s="36"/>
      <c r="G28" s="213"/>
      <c r="L28" s="38"/>
    </row>
    <row r="29" spans="2:7" ht="12.75">
      <c r="B29" s="29">
        <f t="shared" si="1"/>
        <v>425</v>
      </c>
      <c r="C29" s="26"/>
      <c r="D29" s="26"/>
      <c r="E29" s="26" t="str">
        <f t="shared" si="2"/>
        <v> .</v>
      </c>
      <c r="F29" s="36"/>
      <c r="G29" s="213"/>
    </row>
    <row r="30" spans="2:17" ht="12.75">
      <c r="B30" s="29">
        <f t="shared" si="1"/>
        <v>426</v>
      </c>
      <c r="C30" s="26"/>
      <c r="D30" s="26"/>
      <c r="E30" s="26" t="str">
        <f t="shared" si="2"/>
        <v> .</v>
      </c>
      <c r="F30" s="36"/>
      <c r="G30" s="213"/>
      <c r="P30" s="33"/>
      <c r="Q30" s="34"/>
    </row>
    <row r="31" spans="2:14" ht="12.75">
      <c r="B31" s="29">
        <f t="shared" si="1"/>
        <v>427</v>
      </c>
      <c r="C31" s="26"/>
      <c r="D31" s="26"/>
      <c r="E31" s="26" t="str">
        <f>C31&amp;" "&amp;LEFT(D31,1)&amp;"."</f>
        <v> .</v>
      </c>
      <c r="F31" s="36"/>
      <c r="G31" s="215"/>
      <c r="K31" s="39"/>
      <c r="L31" s="39"/>
      <c r="M31" s="39"/>
      <c r="N31" s="39"/>
    </row>
    <row r="32" spans="2:14" ht="12.75">
      <c r="B32" s="29">
        <f t="shared" si="1"/>
        <v>428</v>
      </c>
      <c r="C32" s="26"/>
      <c r="D32" s="26"/>
      <c r="E32" s="26" t="str">
        <f t="shared" si="2"/>
        <v> .</v>
      </c>
      <c r="F32" s="36"/>
      <c r="G32" s="213"/>
      <c r="K32" s="39"/>
      <c r="L32" s="39"/>
      <c r="M32" s="39"/>
      <c r="N32" s="39"/>
    </row>
    <row r="33" spans="2:14" ht="12.75">
      <c r="B33" s="29">
        <f t="shared" si="1"/>
        <v>429</v>
      </c>
      <c r="C33" s="26"/>
      <c r="D33" s="26"/>
      <c r="E33" s="26" t="str">
        <f t="shared" si="2"/>
        <v> .</v>
      </c>
      <c r="F33" s="36"/>
      <c r="G33" s="213"/>
      <c r="K33" s="39"/>
      <c r="L33" s="39"/>
      <c r="M33" s="39"/>
      <c r="N33" s="39"/>
    </row>
    <row r="34" spans="2:14" ht="15">
      <c r="B34" s="29">
        <f t="shared" si="1"/>
        <v>430</v>
      </c>
      <c r="C34" s="26"/>
      <c r="D34" s="26"/>
      <c r="E34" s="26" t="str">
        <f>C34&amp;" "&amp;LEFT(D34,1)&amp;"."</f>
        <v> .</v>
      </c>
      <c r="F34" s="36"/>
      <c r="G34" s="213"/>
      <c r="K34" s="39"/>
      <c r="L34" s="40"/>
      <c r="M34" s="41"/>
      <c r="N34" s="39"/>
    </row>
    <row r="35" spans="2:14" ht="15">
      <c r="B35" s="29">
        <f t="shared" si="1"/>
        <v>431</v>
      </c>
      <c r="C35" s="26"/>
      <c r="D35" s="26"/>
      <c r="E35" s="26" t="str">
        <f>C35&amp;" "&amp;LEFT(D35,1)&amp;"."</f>
        <v> .</v>
      </c>
      <c r="F35" s="36"/>
      <c r="G35" s="213"/>
      <c r="K35" s="39"/>
      <c r="L35" s="40"/>
      <c r="M35" s="41"/>
      <c r="N35" s="39"/>
    </row>
    <row r="36" spans="2:14" ht="15">
      <c r="B36" s="29">
        <f t="shared" si="1"/>
        <v>432</v>
      </c>
      <c r="C36" s="42"/>
      <c r="D36" s="42"/>
      <c r="E36" s="26" t="str">
        <f>C36&amp;" "&amp;LEFT(D36,1)&amp;"."</f>
        <v> .</v>
      </c>
      <c r="F36" s="36"/>
      <c r="G36" s="215"/>
      <c r="K36" s="39"/>
      <c r="L36" s="40"/>
      <c r="M36" s="41"/>
      <c r="N36" s="39"/>
    </row>
    <row r="37" spans="2:14" ht="15">
      <c r="B37" s="29">
        <f t="shared" si="1"/>
        <v>433</v>
      </c>
      <c r="C37" s="42"/>
      <c r="D37" s="42"/>
      <c r="E37" s="26" t="str">
        <f aca="true" t="shared" si="3" ref="E37:E44">C37&amp;" "&amp;LEFT(D37,1)&amp;"."</f>
        <v> .</v>
      </c>
      <c r="F37" s="42"/>
      <c r="G37" s="215"/>
      <c r="K37" s="39"/>
      <c r="L37" s="43"/>
      <c r="M37" s="41"/>
      <c r="N37" s="39"/>
    </row>
    <row r="38" spans="2:14" ht="15">
      <c r="B38" s="29">
        <f t="shared" si="1"/>
        <v>434</v>
      </c>
      <c r="C38" s="42"/>
      <c r="D38" s="42"/>
      <c r="E38" s="26" t="str">
        <f t="shared" si="3"/>
        <v> .</v>
      </c>
      <c r="F38" s="42"/>
      <c r="G38" s="215"/>
      <c r="K38" s="39"/>
      <c r="L38" s="40"/>
      <c r="M38" s="41"/>
      <c r="N38" s="39"/>
    </row>
    <row r="39" spans="2:14" ht="15">
      <c r="B39" s="29">
        <f t="shared" si="1"/>
        <v>435</v>
      </c>
      <c r="C39" s="42"/>
      <c r="D39" s="42"/>
      <c r="E39" s="26" t="str">
        <f t="shared" si="3"/>
        <v> .</v>
      </c>
      <c r="F39" s="42"/>
      <c r="G39" s="215"/>
      <c r="K39" s="39"/>
      <c r="L39" s="40"/>
      <c r="M39" s="41"/>
      <c r="N39" s="39"/>
    </row>
    <row r="40" spans="2:14" ht="15">
      <c r="B40" s="29">
        <f t="shared" si="1"/>
        <v>436</v>
      </c>
      <c r="C40" s="42"/>
      <c r="D40" s="42"/>
      <c r="E40" s="26" t="str">
        <f t="shared" si="3"/>
        <v> .</v>
      </c>
      <c r="F40" s="42"/>
      <c r="G40" s="215"/>
      <c r="K40" s="39"/>
      <c r="L40" s="43"/>
      <c r="M40" s="41"/>
      <c r="N40" s="39"/>
    </row>
    <row r="41" spans="2:14" ht="15">
      <c r="B41" s="29">
        <f t="shared" si="1"/>
        <v>437</v>
      </c>
      <c r="C41" s="42"/>
      <c r="D41" s="42"/>
      <c r="E41" s="26" t="str">
        <f t="shared" si="3"/>
        <v> .</v>
      </c>
      <c r="F41" s="42"/>
      <c r="G41" s="215"/>
      <c r="K41" s="39"/>
      <c r="L41" s="40"/>
      <c r="M41" s="41"/>
      <c r="N41" s="39"/>
    </row>
    <row r="42" spans="2:14" ht="15">
      <c r="B42" s="29">
        <f t="shared" si="1"/>
        <v>438</v>
      </c>
      <c r="C42" s="42"/>
      <c r="D42" s="42"/>
      <c r="E42" s="26" t="str">
        <f t="shared" si="3"/>
        <v> .</v>
      </c>
      <c r="F42" s="42"/>
      <c r="G42" s="215"/>
      <c r="K42" s="39"/>
      <c r="L42" s="40"/>
      <c r="M42" s="41"/>
      <c r="N42" s="39"/>
    </row>
    <row r="43" spans="2:14" ht="15">
      <c r="B43" s="29">
        <f t="shared" si="1"/>
        <v>439</v>
      </c>
      <c r="C43" s="42"/>
      <c r="D43" s="42"/>
      <c r="E43" s="26" t="str">
        <f t="shared" si="3"/>
        <v> .</v>
      </c>
      <c r="F43" s="42"/>
      <c r="G43" s="215"/>
      <c r="K43" s="39"/>
      <c r="L43" s="44"/>
      <c r="M43" s="45"/>
      <c r="N43" s="39"/>
    </row>
    <row r="44" spans="2:14" ht="15">
      <c r="B44" s="29">
        <f>B43+1</f>
        <v>440</v>
      </c>
      <c r="C44" s="42"/>
      <c r="D44" s="42"/>
      <c r="E44" s="26" t="str">
        <f t="shared" si="3"/>
        <v> .</v>
      </c>
      <c r="F44" s="42"/>
      <c r="G44" s="215"/>
      <c r="K44" s="39"/>
      <c r="L44" s="44"/>
      <c r="M44" s="45"/>
      <c r="N44" s="39"/>
    </row>
  </sheetData>
  <sheetProtection selectLockedCells="1" selectUnlockedCells="1"/>
  <mergeCells count="1">
    <mergeCell ref="K6:L17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35"/>
  <sheetViews>
    <sheetView zoomScalePageLayoutView="0" workbookViewId="0" topLeftCell="A1">
      <selection activeCell="K14" sqref="K14"/>
    </sheetView>
  </sheetViews>
  <sheetFormatPr defaultColWidth="8.875" defaultRowHeight="12.75"/>
  <cols>
    <col min="1" max="1" width="3.625" style="0" customWidth="1"/>
    <col min="2" max="2" width="18.625" style="0" bestFit="1" customWidth="1"/>
    <col min="3" max="3" width="20.625" style="0" customWidth="1"/>
    <col min="4" max="4" width="6.625" style="0" customWidth="1"/>
    <col min="5" max="5" width="8.875" style="0" customWidth="1"/>
    <col min="6" max="6" width="3.625" style="0" customWidth="1"/>
    <col min="7" max="7" width="8.875" style="0" customWidth="1"/>
    <col min="8" max="8" width="15.375" style="0" customWidth="1"/>
    <col min="9" max="9" width="6.625" style="0" customWidth="1"/>
  </cols>
  <sheetData>
    <row r="1" spans="1:9" ht="30">
      <c r="A1" s="391" t="str">
        <f>"SKUPINY"&amp;" "&amp;'ÚDAJE BC4'!C8&amp;'ÚDAJE BC4'!D8</f>
        <v>SKUPINY BC4</v>
      </c>
      <c r="B1" s="391"/>
      <c r="C1" s="391"/>
      <c r="D1" s="391"/>
      <c r="E1" s="391"/>
      <c r="F1" s="391"/>
      <c r="G1" s="391"/>
      <c r="H1" s="391"/>
      <c r="I1" s="391"/>
    </row>
    <row r="2" spans="1:8" ht="15" customHeight="1">
      <c r="A2" t="s">
        <v>31</v>
      </c>
      <c r="C2" s="392" t="str">
        <f>IF(ISTEXT('ÚDAJE BC2'!C7),'ÚDAJE BC2'!C7,"")</f>
        <v>3. ligové kolo 2018</v>
      </c>
      <c r="D2" s="392"/>
      <c r="E2" s="392"/>
      <c r="F2" s="392"/>
      <c r="G2" s="392"/>
      <c r="H2" s="392"/>
    </row>
    <row r="3" spans="1:11" ht="12.75" customHeight="1">
      <c r="A3" s="393"/>
      <c r="B3" s="393"/>
      <c r="C3" s="46"/>
      <c r="D3" s="46"/>
      <c r="E3" s="46"/>
      <c r="F3" s="46"/>
      <c r="G3" s="46"/>
      <c r="H3" s="46"/>
      <c r="I3" s="46"/>
      <c r="J3" s="46"/>
      <c r="K3" s="46"/>
    </row>
    <row r="5" spans="2:9" s="48" customFormat="1" ht="15.75" customHeight="1">
      <c r="B5" s="47" t="s">
        <v>32</v>
      </c>
      <c r="C5" s="47" t="s">
        <v>33</v>
      </c>
      <c r="D5" s="47"/>
      <c r="E5" s="47"/>
      <c r="F5" s="47"/>
      <c r="G5" s="47"/>
      <c r="H5" s="47"/>
      <c r="I5" s="47"/>
    </row>
    <row r="6" spans="2:10" s="48" customFormat="1" ht="15.75" customHeight="1">
      <c r="B6" s="227" t="s">
        <v>9</v>
      </c>
      <c r="C6" s="228" t="s">
        <v>12</v>
      </c>
      <c r="D6" s="228" t="s">
        <v>13</v>
      </c>
      <c r="E6" s="51"/>
      <c r="F6" s="52"/>
      <c r="G6" s="53"/>
      <c r="H6" s="51"/>
      <c r="I6" s="51"/>
      <c r="J6" s="54"/>
    </row>
    <row r="7" spans="1:10" s="48" customFormat="1" ht="15.75" customHeight="1">
      <c r="A7" s="229">
        <v>1</v>
      </c>
      <c r="B7" s="217">
        <f>INDEX('ZOZNAM BC4'!$B$5:$G$18,MATCH($C$5&amp;$A7,'ZOZNAM BC4'!$G$5:$G$18,0),1)</f>
        <v>401</v>
      </c>
      <c r="C7" s="218" t="str">
        <f>INDEX('ZOZNAM BC4'!$B$5:$G$18,MATCH($C$5&amp;$A7,'ZOZNAM BC4'!$G$5:$G$18,0),4)</f>
        <v>Andrejčík S.</v>
      </c>
      <c r="D7" s="218" t="str">
        <f>INDEX('ZOZNAM BC4'!$B$5:$G$18,MATCH($C$5&amp;$A7,'ZOZNAM BC4'!$G$5:$G$18,0),5)</f>
        <v>ŠKTP Viktória Ž n/H</v>
      </c>
      <c r="E7" s="54"/>
      <c r="F7" s="56"/>
      <c r="G7" s="230"/>
      <c r="H7" t="str">
        <f>B7&amp;" "&amp;C7</f>
        <v>401 Andrejčík S.</v>
      </c>
      <c r="I7" s="54"/>
      <c r="J7" s="54"/>
    </row>
    <row r="8" spans="1:10" s="48" customFormat="1" ht="15.75" customHeight="1">
      <c r="A8" s="229">
        <v>2</v>
      </c>
      <c r="B8" s="217">
        <f>INDEX('ZOZNAM BC4'!$B$5:$G$18,MATCH($C$5&amp;$A8,'ZOZNAM BC4'!$G$5:$G$18,0),1)</f>
        <v>404</v>
      </c>
      <c r="C8" s="218" t="str">
        <f>INDEX('ZOZNAM BC4'!$B$5:$G$18,MATCH($C$5&amp;$A8,'ZOZNAM BC4'!$G$5:$G$18,0),4)</f>
        <v>Balcová M.</v>
      </c>
      <c r="D8" s="218" t="str">
        <f>INDEX('ZOZNAM BC4'!$B$5:$G$18,MATCH($C$5&amp;$A8,'ZOZNAM BC4'!$G$5:$G$18,0),5)</f>
        <v>ŠK Altius</v>
      </c>
      <c r="E8" s="216"/>
      <c r="F8" s="216"/>
      <c r="G8" s="217"/>
      <c r="H8" t="str">
        <f>B8&amp;" "&amp;C8</f>
        <v>404 Balcová M.</v>
      </c>
      <c r="I8" s="54"/>
      <c r="J8" s="54"/>
    </row>
    <row r="9" spans="1:10" s="48" customFormat="1" ht="15.75" customHeight="1">
      <c r="A9" s="229">
        <v>3</v>
      </c>
      <c r="B9" s="217">
        <f>INDEX('ZOZNAM BC4'!$B$5:$G$18,MATCH($C$5&amp;$A9,'ZOZNAM BC4'!$G$5:$G$18,0),1)</f>
        <v>405</v>
      </c>
      <c r="C9" s="218" t="str">
        <f>INDEX('ZOZNAM BC4'!$B$5:$G$18,MATCH($C$5&amp;$A9,'ZOZNAM BC4'!$G$5:$G$18,0),4)</f>
        <v>Klimčo M.</v>
      </c>
      <c r="D9" s="218" t="str">
        <f>INDEX('ZOZNAM BC4'!$B$5:$G$18,MATCH($C$5&amp;$A9,'ZOZNAM BC4'!$G$5:$G$18,0),5)</f>
        <v>ZOM Prešov</v>
      </c>
      <c r="E9" s="54"/>
      <c r="F9" s="56"/>
      <c r="G9" s="230"/>
      <c r="H9" t="str">
        <f>B9&amp;" "&amp;C9</f>
        <v>405 Klimčo M.</v>
      </c>
      <c r="I9" s="54"/>
      <c r="J9" s="54"/>
    </row>
    <row r="10" spans="1:10" s="48" customFormat="1" ht="15.75" customHeight="1">
      <c r="A10" s="229">
        <v>4</v>
      </c>
      <c r="B10" s="217">
        <f>INDEX('ZOZNAM BC4'!$B$5:$G$18,MATCH($C$5&amp;$A10,'ZOZNAM BC4'!$G$5:$G$18,0),1)</f>
        <v>408</v>
      </c>
      <c r="C10" s="218" t="str">
        <f>INDEX('ZOZNAM BC4'!$B$5:$G$18,MATCH($C$5&amp;$A10,'ZOZNAM BC4'!$G$5:$G$18,0),4)</f>
        <v>Mihová A.</v>
      </c>
      <c r="D10" s="218" t="str">
        <f>INDEX('ZOZNAM BC4'!$B$5:$G$18,MATCH($C$5&amp;$A10,'ZOZNAM BC4'!$G$5:$G$18,0),5)</f>
        <v>ZOM Prešov</v>
      </c>
      <c r="E10" s="54"/>
      <c r="F10" s="56"/>
      <c r="G10" s="230"/>
      <c r="H10" t="str">
        <f>B10&amp;" "&amp;C10</f>
        <v>408 Mihová A.</v>
      </c>
      <c r="I10" s="54"/>
      <c r="J10" s="54"/>
    </row>
    <row r="11" spans="1:10" s="48" customFormat="1" ht="15.75" customHeight="1">
      <c r="A11" s="229">
        <v>5</v>
      </c>
      <c r="B11" s="217" t="e">
        <f>INDEX('ZOZNAM BC4'!$B$5:$G$18,MATCH($C$5&amp;$A11,'ZOZNAM BC4'!$G$5:$G$18,0),1)</f>
        <v>#N/A</v>
      </c>
      <c r="C11" s="218" t="e">
        <f>INDEX('ZOZNAM BC4'!$B$5:$G$18,MATCH($C$5&amp;$A11,'ZOZNAM BC4'!$G$5:$G$18,0),4)</f>
        <v>#N/A</v>
      </c>
      <c r="D11" s="218" t="e">
        <f>INDEX('ZOZNAM BC4'!$B$5:$G$18,MATCH($C$5&amp;$A11,'ZOZNAM BC4'!$G$5:$G$18,0),5)</f>
        <v>#N/A</v>
      </c>
      <c r="E11" s="54"/>
      <c r="F11" s="56"/>
      <c r="G11" s="230"/>
      <c r="H11"/>
      <c r="I11" s="54"/>
      <c r="J11" s="54"/>
    </row>
    <row r="12" spans="1:10" s="48" customFormat="1" ht="15.75" customHeight="1">
      <c r="A12" s="229"/>
      <c r="E12" s="54"/>
      <c r="F12" s="56"/>
      <c r="H12"/>
      <c r="I12" s="54"/>
      <c r="J12" s="54"/>
    </row>
    <row r="13" spans="1:10" s="48" customFormat="1" ht="15.75" customHeight="1">
      <c r="A13" s="229"/>
      <c r="B13" s="47" t="s">
        <v>32</v>
      </c>
      <c r="C13" s="47" t="s">
        <v>34</v>
      </c>
      <c r="D13" s="47"/>
      <c r="E13" s="51"/>
      <c r="F13" s="52"/>
      <c r="G13" s="47"/>
      <c r="H13"/>
      <c r="I13" s="51"/>
      <c r="J13" s="54"/>
    </row>
    <row r="14" spans="1:10" s="48" customFormat="1" ht="15.75" customHeight="1">
      <c r="A14" s="229"/>
      <c r="B14" s="227" t="s">
        <v>9</v>
      </c>
      <c r="C14" s="228" t="s">
        <v>12</v>
      </c>
      <c r="D14" s="228" t="s">
        <v>13</v>
      </c>
      <c r="E14" s="51"/>
      <c r="F14" s="52"/>
      <c r="G14" s="227"/>
      <c r="H14"/>
      <c r="I14" s="51"/>
      <c r="J14" s="54"/>
    </row>
    <row r="15" spans="1:10" s="48" customFormat="1" ht="15.75" customHeight="1">
      <c r="A15" s="229">
        <v>1</v>
      </c>
      <c r="B15" s="217">
        <f>INDEX('ZOZNAM BC4'!$B$5:$G$18,MATCH($C$13&amp;$A15,'ZOZNAM BC4'!$G$5:$G$18,0),1)</f>
        <v>402</v>
      </c>
      <c r="C15" s="218" t="str">
        <f>INDEX('ZOZNAM BC4'!$B$5:$G$18,MATCH($C$13&amp;$A15,'ZOZNAM BC4'!$G$5:$G$18,0),4)</f>
        <v>Ďurkovič R.</v>
      </c>
      <c r="D15" s="218" t="str">
        <f>INDEX('ZOZNAM BC4'!$B$5:$G$18,MATCH($C$13&amp;$A15,'ZOZNAM BC4'!$G$5:$G$18,0),5)</f>
        <v>ŠK Altius</v>
      </c>
      <c r="E15" s="54"/>
      <c r="F15" s="56"/>
      <c r="G15" s="230"/>
      <c r="H15" t="str">
        <f>B15&amp;" "&amp;C15</f>
        <v>402 Ďurkovič R.</v>
      </c>
      <c r="I15" s="54"/>
      <c r="J15" s="54"/>
    </row>
    <row r="16" spans="1:10" s="48" customFormat="1" ht="15.75" customHeight="1">
      <c r="A16" s="229">
        <v>2</v>
      </c>
      <c r="B16" s="217">
        <f>INDEX('ZOZNAM BC4'!$B$5:$G$18,MATCH($C$13&amp;$A16,'ZOZNAM BC4'!$G$5:$G$18,0),1)</f>
        <v>403</v>
      </c>
      <c r="C16" s="218" t="str">
        <f>INDEX('ZOZNAM BC4'!$B$5:$G$18,MATCH($C$13&amp;$A16,'ZOZNAM BC4'!$G$5:$G$18,0),4)</f>
        <v>Strehársky M.</v>
      </c>
      <c r="D16" s="218" t="str">
        <f>INDEX('ZOZNAM BC4'!$B$5:$G$18,MATCH($C$13&amp;$A16,'ZOZNAM BC4'!$G$5:$G$18,0),5)</f>
        <v>ŠK Altius</v>
      </c>
      <c r="E16" s="54"/>
      <c r="F16" s="56"/>
      <c r="G16" s="230"/>
      <c r="H16" t="str">
        <f>B16&amp;" "&amp;C16</f>
        <v>403 Strehársky M.</v>
      </c>
      <c r="I16" s="54"/>
      <c r="J16" s="54"/>
    </row>
    <row r="17" spans="1:10" s="48" customFormat="1" ht="15.75" customHeight="1">
      <c r="A17" s="229">
        <v>3</v>
      </c>
      <c r="B17" s="217">
        <f>INDEX('ZOZNAM BC4'!$B$5:$G$18,MATCH($C$13&amp;$A17,'ZOZNAM BC4'!$G$5:$G$18,0),1)</f>
        <v>406</v>
      </c>
      <c r="C17" s="218" t="str">
        <f>INDEX('ZOZNAM BC4'!$B$5:$G$18,MATCH($C$13&amp;$A17,'ZOZNAM BC4'!$G$5:$G$18,0),4)</f>
        <v>Burian M.</v>
      </c>
      <c r="D17" s="218" t="str">
        <f>INDEX('ZOZNAM BC4'!$B$5:$G$18,MATCH($C$13&amp;$A17,'ZOZNAM BC4'!$G$5:$G$18,0),5)</f>
        <v>ŠK Altius</v>
      </c>
      <c r="E17" s="54"/>
      <c r="F17" s="56"/>
      <c r="G17" s="230"/>
      <c r="H17" t="str">
        <f>B17&amp;" "&amp;C17</f>
        <v>406 Burian M.</v>
      </c>
      <c r="I17" s="54"/>
      <c r="J17" s="54"/>
    </row>
    <row r="18" spans="1:10" s="48" customFormat="1" ht="15.75" customHeight="1">
      <c r="A18" s="229">
        <v>4</v>
      </c>
      <c r="B18" s="217">
        <f>INDEX('ZOZNAM BC4'!$B$5:$G$18,MATCH($C$13&amp;$A18,'ZOZNAM BC4'!$G$5:$G$18,0),1)</f>
        <v>407</v>
      </c>
      <c r="C18" s="218" t="str">
        <f>INDEX('ZOZNAM BC4'!$B$5:$G$18,MATCH($C$13&amp;$A18,'ZOZNAM BC4'!$G$5:$G$18,0),4)</f>
        <v>Rom M.</v>
      </c>
      <c r="D18" s="218" t="str">
        <f>INDEX('ZOZNAM BC4'!$B$5:$G$18,MATCH($C$13&amp;$A18,'ZOZNAM BC4'!$G$5:$G$18,0),5)</f>
        <v>OMD v SR</v>
      </c>
      <c r="E18" s="54"/>
      <c r="F18" s="56"/>
      <c r="G18" s="230"/>
      <c r="H18" t="str">
        <f>B18&amp;" "&amp;C18</f>
        <v>407 Rom M.</v>
      </c>
      <c r="I18" s="54"/>
      <c r="J18" s="54"/>
    </row>
    <row r="19" spans="1:10" s="48" customFormat="1" ht="15.75" customHeight="1">
      <c r="A19" s="229">
        <v>5</v>
      </c>
      <c r="B19" s="217" t="e">
        <f>INDEX('ZOZNAM BC4'!$B$5:$G$18,MATCH($C$13&amp;$A19,'ZOZNAM BC4'!$G$5:$G$18,0),1)</f>
        <v>#N/A</v>
      </c>
      <c r="C19" s="218" t="e">
        <f>INDEX('ZOZNAM BC4'!$B$5:$G$18,MATCH($C$13&amp;$A19,'ZOZNAM BC4'!$G$5:$G$18,0),4)</f>
        <v>#N/A</v>
      </c>
      <c r="D19" s="218" t="e">
        <f>INDEX('ZOZNAM BC4'!$B$5:$G$18,MATCH($C$13&amp;$A19,'ZOZNAM BC4'!$G$5:$G$18,0),5)</f>
        <v>#N/A</v>
      </c>
      <c r="E19" s="54"/>
      <c r="F19" s="56"/>
      <c r="G19" s="57"/>
      <c r="H19"/>
      <c r="I19" s="54"/>
      <c r="J19" s="54"/>
    </row>
    <row r="20" spans="1:10" s="48" customFormat="1" ht="15.75" customHeight="1">
      <c r="A20" s="229"/>
      <c r="E20" s="54"/>
      <c r="F20" s="56"/>
      <c r="G20" s="54"/>
      <c r="H20"/>
      <c r="I20" s="54"/>
      <c r="J20" s="54"/>
    </row>
    <row r="21" spans="1:10" s="48" customFormat="1" ht="15.75" customHeight="1">
      <c r="A21" s="229"/>
      <c r="B21" s="47" t="s">
        <v>32</v>
      </c>
      <c r="C21" s="47" t="s">
        <v>35</v>
      </c>
      <c r="D21" s="47"/>
      <c r="E21" s="51"/>
      <c r="F21" s="52"/>
      <c r="G21" s="51"/>
      <c r="H21"/>
      <c r="I21" s="51"/>
      <c r="J21" s="54"/>
    </row>
    <row r="22" spans="1:10" s="48" customFormat="1" ht="15.75" customHeight="1">
      <c r="A22" s="229"/>
      <c r="B22" s="227" t="s">
        <v>9</v>
      </c>
      <c r="C22" s="228" t="s">
        <v>12</v>
      </c>
      <c r="D22" s="228" t="s">
        <v>13</v>
      </c>
      <c r="E22" s="51"/>
      <c r="F22" s="52"/>
      <c r="G22" s="53"/>
      <c r="H22"/>
      <c r="I22" s="51"/>
      <c r="J22" s="54"/>
    </row>
    <row r="23" spans="1:10" s="48" customFormat="1" ht="15.75" customHeight="1">
      <c r="A23" s="229">
        <v>1</v>
      </c>
      <c r="B23" s="217" t="e">
        <f>INDEX('ZOZNAM BC4'!$B$5:$G$18,MATCH($C$21&amp;$A23,'ZOZNAM BC4'!$G$5:$G$18,0),1)</f>
        <v>#N/A</v>
      </c>
      <c r="C23" s="218" t="e">
        <f>INDEX('ZOZNAM BC4'!$B$5:$G$18,MATCH($C$21&amp;$A23,'ZOZNAM BC4'!$G$5:$G$18,0),4)</f>
        <v>#N/A</v>
      </c>
      <c r="D23" s="218" t="e">
        <f>INDEX('ZOZNAM BC4'!$B$5:$G$18,MATCH($C$21&amp;$A23,'ZOZNAM BC4'!$G$5:$G$18,0),5)</f>
        <v>#N/A</v>
      </c>
      <c r="E23" s="54"/>
      <c r="F23" s="56"/>
      <c r="G23" s="57"/>
      <c r="H23" t="e">
        <f>B23&amp;" "&amp;C23</f>
        <v>#N/A</v>
      </c>
      <c r="I23" s="54"/>
      <c r="J23" s="54"/>
    </row>
    <row r="24" spans="1:10" s="48" customFormat="1" ht="15.75" customHeight="1">
      <c r="A24" s="229">
        <v>2</v>
      </c>
      <c r="B24" s="217" t="e">
        <f>INDEX('ZOZNAM BC4'!$B$5:$G$18,MATCH($C$21&amp;$A24,'ZOZNAM BC4'!$G$5:$G$18,0),1)</f>
        <v>#N/A</v>
      </c>
      <c r="C24" s="218" t="e">
        <f>INDEX('ZOZNAM BC4'!$B$5:$G$18,MATCH($C$21&amp;$A24,'ZOZNAM BC4'!$G$5:$G$18,0),4)</f>
        <v>#N/A</v>
      </c>
      <c r="D24" s="218" t="e">
        <f>INDEX('ZOZNAM BC4'!$B$5:$G$18,MATCH($C$21&amp;$A24,'ZOZNAM BC4'!$G$5:$G$18,0),5)</f>
        <v>#N/A</v>
      </c>
      <c r="E24" s="54"/>
      <c r="F24" s="56"/>
      <c r="G24" s="57"/>
      <c r="H24" t="e">
        <f>B24&amp;" "&amp;C24</f>
        <v>#N/A</v>
      </c>
      <c r="I24" s="54"/>
      <c r="J24" s="54"/>
    </row>
    <row r="25" spans="1:10" s="48" customFormat="1" ht="15.75" customHeight="1">
      <c r="A25" s="229">
        <v>3</v>
      </c>
      <c r="B25" s="217" t="e">
        <f>INDEX('ZOZNAM BC4'!$B$5:$G$18,MATCH($C$21&amp;$A25,'ZOZNAM BC4'!$G$5:$G$18,0),1)</f>
        <v>#N/A</v>
      </c>
      <c r="C25" s="218" t="e">
        <f>INDEX('ZOZNAM BC4'!$B$5:$G$18,MATCH($C$21&amp;$A25,'ZOZNAM BC4'!$G$5:$G$18,0),4)</f>
        <v>#N/A</v>
      </c>
      <c r="D25" s="218" t="e">
        <f>INDEX('ZOZNAM BC4'!$B$5:$G$18,MATCH($C$21&amp;$A25,'ZOZNAM BC4'!$G$5:$G$18,0),5)</f>
        <v>#N/A</v>
      </c>
      <c r="E25" s="54"/>
      <c r="F25" s="56"/>
      <c r="G25" s="57"/>
      <c r="H25" t="e">
        <f>B25&amp;" "&amp;C25</f>
        <v>#N/A</v>
      </c>
      <c r="I25" s="54"/>
      <c r="J25" s="54"/>
    </row>
    <row r="26" spans="1:10" s="48" customFormat="1" ht="15.75" customHeight="1">
      <c r="A26" s="229">
        <v>4</v>
      </c>
      <c r="B26" s="217" t="e">
        <f>INDEX('ZOZNAM BC4'!$B$5:$G$18,MATCH($C$21&amp;$A26,'ZOZNAM BC4'!$G$5:$G$18,0),1)</f>
        <v>#N/A</v>
      </c>
      <c r="C26" s="218" t="e">
        <f>INDEX('ZOZNAM BC4'!$B$5:$G$18,MATCH($C$21&amp;$A26,'ZOZNAM BC4'!$G$5:$G$18,0),4)</f>
        <v>#N/A</v>
      </c>
      <c r="D26" s="218" t="e">
        <f>INDEX('ZOZNAM BC4'!$B$5:$G$18,MATCH($C$21&amp;$A26,'ZOZNAM BC4'!$G$5:$G$18,0),5)</f>
        <v>#N/A</v>
      </c>
      <c r="E26" s="54"/>
      <c r="F26" s="56"/>
      <c r="G26" s="57"/>
      <c r="H26"/>
      <c r="I26" s="54"/>
      <c r="J26" s="54"/>
    </row>
    <row r="27" spans="1:10" s="48" customFormat="1" ht="15.75" customHeight="1">
      <c r="A27" s="229">
        <v>5</v>
      </c>
      <c r="B27" s="217" t="e">
        <f>INDEX('ZOZNAM BC4'!$B$5:$G$18,MATCH($C$21&amp;$A27,'ZOZNAM BC4'!$G$5:$G$18,0),1)</f>
        <v>#N/A</v>
      </c>
      <c r="C27" s="218" t="e">
        <f>INDEX('ZOZNAM BC4'!$B$5:$G$18,MATCH($C$21&amp;$A27,'ZOZNAM BC4'!$G$5:$G$18,0),4)</f>
        <v>#N/A</v>
      </c>
      <c r="D27" s="218" t="e">
        <f>INDEX('ZOZNAM BC4'!$B$5:$G$18,MATCH($C$21&amp;$A27,'ZOZNAM BC4'!$G$5:$G$18,0),5)</f>
        <v>#N/A</v>
      </c>
      <c r="E27" s="54"/>
      <c r="F27" s="56"/>
      <c r="G27" s="57"/>
      <c r="H27"/>
      <c r="I27" s="54"/>
      <c r="J27" s="54"/>
    </row>
    <row r="28" spans="1:10" s="48" customFormat="1" ht="15.75" customHeight="1">
      <c r="A28" s="229"/>
      <c r="E28" s="54"/>
      <c r="F28" s="56"/>
      <c r="G28" s="54"/>
      <c r="H28"/>
      <c r="I28" s="54"/>
      <c r="J28" s="54"/>
    </row>
    <row r="29" spans="1:10" s="48" customFormat="1" ht="15.75" customHeight="1">
      <c r="A29" s="229"/>
      <c r="B29" s="47" t="s">
        <v>32</v>
      </c>
      <c r="C29" s="47" t="s">
        <v>36</v>
      </c>
      <c r="D29" s="47"/>
      <c r="E29" s="51"/>
      <c r="F29" s="52"/>
      <c r="G29" s="51"/>
      <c r="H29"/>
      <c r="I29" s="51"/>
      <c r="J29" s="54"/>
    </row>
    <row r="30" spans="1:10" s="48" customFormat="1" ht="15.75" customHeight="1">
      <c r="A30" s="229"/>
      <c r="B30" s="227" t="s">
        <v>9</v>
      </c>
      <c r="C30" s="228" t="s">
        <v>12</v>
      </c>
      <c r="D30" s="228" t="s">
        <v>13</v>
      </c>
      <c r="E30" s="51"/>
      <c r="F30" s="52"/>
      <c r="G30" s="53"/>
      <c r="H30"/>
      <c r="I30" s="51"/>
      <c r="J30" s="54"/>
    </row>
    <row r="31" spans="1:10" s="48" customFormat="1" ht="15.75" customHeight="1">
      <c r="A31" s="229">
        <v>1</v>
      </c>
      <c r="B31" s="217" t="e">
        <f>INDEX('ZOZNAM BC4'!$B$5:$G$18,MATCH($C$29&amp;$A31,'ZOZNAM BC4'!$G$5:$G$18,0),1)</f>
        <v>#N/A</v>
      </c>
      <c r="C31" s="218" t="e">
        <f>INDEX('ZOZNAM BC4'!$B$5:$G$18,MATCH($C$29&amp;$A31,'ZOZNAM BC4'!$G$5:$G$18,0),4)</f>
        <v>#N/A</v>
      </c>
      <c r="D31" s="218" t="e">
        <f>INDEX('ZOZNAM BC4'!$B$5:$G$18,MATCH($C$29&amp;$A31,'ZOZNAM BC4'!$G$5:$G$18,0),5)</f>
        <v>#N/A</v>
      </c>
      <c r="E31" s="54"/>
      <c r="F31" s="56"/>
      <c r="G31" s="57"/>
      <c r="H31" t="e">
        <f>B31&amp;" "&amp;C31</f>
        <v>#N/A</v>
      </c>
      <c r="I31" s="54"/>
      <c r="J31" s="54"/>
    </row>
    <row r="32" spans="1:10" s="48" customFormat="1" ht="15.75" customHeight="1">
      <c r="A32" s="229">
        <v>2</v>
      </c>
      <c r="B32" s="217" t="e">
        <f>INDEX('ZOZNAM BC4'!$B$5:$G$18,MATCH($C$29&amp;$A32,'ZOZNAM BC4'!$G$5:$G$18,0),1)</f>
        <v>#N/A</v>
      </c>
      <c r="C32" s="218" t="e">
        <f>INDEX('ZOZNAM BC4'!$B$5:$G$18,MATCH($C$29&amp;$A32,'ZOZNAM BC4'!$G$5:$G$18,0),4)</f>
        <v>#N/A</v>
      </c>
      <c r="D32" s="218" t="e">
        <f>INDEX('ZOZNAM BC4'!$B$5:$G$18,MATCH($C$29&amp;$A32,'ZOZNAM BC4'!$G$5:$G$18,0),5)</f>
        <v>#N/A</v>
      </c>
      <c r="E32" s="54"/>
      <c r="F32" s="56"/>
      <c r="G32" s="57"/>
      <c r="H32" t="e">
        <f>B32&amp;" "&amp;C32</f>
        <v>#N/A</v>
      </c>
      <c r="I32" s="54"/>
      <c r="J32" s="54"/>
    </row>
    <row r="33" spans="1:10" s="48" customFormat="1" ht="15.75" customHeight="1">
      <c r="A33" s="229">
        <v>3</v>
      </c>
      <c r="B33" s="217" t="e">
        <f>INDEX('ZOZNAM BC4'!$B$5:$G$18,MATCH($C$29&amp;$A33,'ZOZNAM BC4'!$G$5:$G$18,0),1)</f>
        <v>#N/A</v>
      </c>
      <c r="C33" s="218" t="e">
        <f>INDEX('ZOZNAM BC4'!$B$5:$G$18,MATCH($C$29&amp;$A33,'ZOZNAM BC4'!$G$5:$G$18,0),4)</f>
        <v>#N/A</v>
      </c>
      <c r="D33" s="218" t="e">
        <f>INDEX('ZOZNAM BC4'!$B$5:$G$18,MATCH($C$29&amp;$A33,'ZOZNAM BC4'!$G$5:$G$18,0),5)</f>
        <v>#N/A</v>
      </c>
      <c r="E33" s="54"/>
      <c r="F33" s="56"/>
      <c r="G33" s="57"/>
      <c r="H33" t="e">
        <f>B33&amp;" "&amp;C33</f>
        <v>#N/A</v>
      </c>
      <c r="I33" s="54"/>
      <c r="J33" s="54"/>
    </row>
    <row r="34" spans="1:10" s="48" customFormat="1" ht="15.75" customHeight="1">
      <c r="A34" s="229">
        <v>4</v>
      </c>
      <c r="B34" s="217" t="e">
        <f>INDEX('ZOZNAM BC4'!$B$5:$G$18,MATCH($C$29&amp;$A34,'ZOZNAM BC4'!$G$5:$G$18,0),1)</f>
        <v>#N/A</v>
      </c>
      <c r="C34" s="218" t="e">
        <f>INDEX('ZOZNAM BC4'!$B$5:$G$18,MATCH($C$29&amp;$A34,'ZOZNAM BC4'!$G$5:$G$18,0),4)</f>
        <v>#N/A</v>
      </c>
      <c r="D34" s="218" t="e">
        <f>INDEX('ZOZNAM BC4'!$B$5:$G$18,MATCH($C$29&amp;$A34,'ZOZNAM BC4'!$G$5:$G$18,0),5)</f>
        <v>#N/A</v>
      </c>
      <c r="E34" s="54"/>
      <c r="F34" s="56"/>
      <c r="G34" s="57"/>
      <c r="H34" t="e">
        <f>B34&amp;" "&amp;C34</f>
        <v>#N/A</v>
      </c>
      <c r="I34" s="54"/>
      <c r="J34" s="54"/>
    </row>
    <row r="35" spans="1:10" s="48" customFormat="1" ht="15.75" customHeight="1">
      <c r="A35" s="229">
        <v>5</v>
      </c>
      <c r="B35" s="217" t="e">
        <f>INDEX('ZOZNAM BC4'!$B$5:$G$18,MATCH($C$29&amp;$A35,'ZOZNAM BC4'!$G$5:$G$18,0),1)</f>
        <v>#N/A</v>
      </c>
      <c r="C35" s="218" t="e">
        <f>INDEX('ZOZNAM BC4'!$B$5:$G$18,MATCH($C$29&amp;$A35,'ZOZNAM BC4'!$G$5:$G$18,0),4)</f>
        <v>#N/A</v>
      </c>
      <c r="D35" s="218" t="e">
        <f>INDEX('ZOZNAM BC4'!$B$5:$G$18,MATCH($C$29&amp;$A35,'ZOZNAM BC4'!$G$5:$G$18,0),5)</f>
        <v>#N/A</v>
      </c>
      <c r="E35" s="54"/>
      <c r="F35" s="56"/>
      <c r="G35" s="57"/>
      <c r="H35" s="54"/>
      <c r="I35" s="54"/>
      <c r="J35" s="54"/>
    </row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</sheetData>
  <sheetProtection selectLockedCells="1" selectUnlockedCells="1"/>
  <mergeCells count="3">
    <mergeCell ref="A1:I1"/>
    <mergeCell ref="C2:H2"/>
    <mergeCell ref="A3:B3"/>
  </mergeCells>
  <conditionalFormatting sqref="G19 G23:G27 G35:I35 I7:I11 G31:G34 I31:I34 I23:I27 I15:I19">
    <cfRule type="expression" priority="23" dxfId="29" stopIfTrue="1">
      <formula>ISERROR('SKUPINY BC4'!$G7)</formula>
    </cfRule>
  </conditionalFormatting>
  <conditionalFormatting sqref="B5:C5 B13:C13 B21:C21 B29:C29">
    <cfRule type="expression" priority="25" dxfId="29" stopIfTrue="1">
      <formula>ISERROR('SKUPINY BC4'!$B7)</formula>
    </cfRule>
  </conditionalFormatting>
  <conditionalFormatting sqref="B6:D6 B14:D14 B22:D22 B30:D30 H6">
    <cfRule type="expression" priority="26" dxfId="30" stopIfTrue="1">
      <formula>ISERROR('SKUPINY BC4'!$B7)</formula>
    </cfRule>
  </conditionalFormatting>
  <conditionalFormatting sqref="G5:I5 G21 G29 I13 I29 I21">
    <cfRule type="expression" priority="27" dxfId="29" stopIfTrue="1">
      <formula>ISERROR('SKUPINY BC4'!$G7)</formula>
    </cfRule>
  </conditionalFormatting>
  <conditionalFormatting sqref="G6 G22 G30 I6 I14 I22 I30">
    <cfRule type="expression" priority="28" dxfId="30" stopIfTrue="1">
      <formula>ISERROR('SKUPINY BC4'!$G7)</formula>
    </cfRule>
  </conditionalFormatting>
  <conditionalFormatting sqref="G7 G15:G18 G9:G11">
    <cfRule type="expression" priority="17" dxfId="29" stopIfTrue="1">
      <formula>ISERROR('SKUPINY BC4'!$B7)</formula>
    </cfRule>
  </conditionalFormatting>
  <conditionalFormatting sqref="G13">
    <cfRule type="expression" priority="18" dxfId="29" stopIfTrue="1">
      <formula>ISERROR('SKUPINY BC4'!$B15)</formula>
    </cfRule>
  </conditionalFormatting>
  <conditionalFormatting sqref="G14">
    <cfRule type="expression" priority="19" dxfId="30" stopIfTrue="1">
      <formula>ISERROR('SKUPINY BC4'!$B15)</formula>
    </cfRule>
  </conditionalFormatting>
  <conditionalFormatting sqref="B8:D11">
    <cfRule type="expression" priority="7" dxfId="29" stopIfTrue="1">
      <formula>ISERROR('SKUPINY BC4'!$B8)</formula>
    </cfRule>
  </conditionalFormatting>
  <conditionalFormatting sqref="G8">
    <cfRule type="expression" priority="14" dxfId="29" stopIfTrue="1">
      <formula>ISERROR('SKUPINY BC4'!$B8)</formula>
    </cfRule>
  </conditionalFormatting>
  <conditionalFormatting sqref="B31:D35">
    <cfRule type="expression" priority="2" dxfId="29" stopIfTrue="1">
      <formula>ISERROR('SKUPINY BC4'!$B31)</formula>
    </cfRule>
  </conditionalFormatting>
  <conditionalFormatting sqref="B7:D7">
    <cfRule type="expression" priority="12" dxfId="29" stopIfTrue="1">
      <formula>ISERROR('SKUPINY BC4'!$B7)</formula>
    </cfRule>
  </conditionalFormatting>
  <conditionalFormatting sqref="H7:H34">
    <cfRule type="expression" priority="1" dxfId="29" stopIfTrue="1">
      <formula>ISERROR('SKUPINY BC4'!$B7)</formula>
    </cfRule>
  </conditionalFormatting>
  <conditionalFormatting sqref="B23:D27">
    <cfRule type="expression" priority="4" dxfId="29" stopIfTrue="1">
      <formula>ISERROR('SKUPINY BC4'!$B23)</formula>
    </cfRule>
  </conditionalFormatting>
  <conditionalFormatting sqref="B15:D19">
    <cfRule type="expression" priority="6" dxfId="29" stopIfTrue="1">
      <formula>ISERROR('SKUPINY BC4'!$B15)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W88"/>
  <sheetViews>
    <sheetView zoomScale="170" zoomScaleNormal="170" zoomScalePageLayoutView="0" workbookViewId="0" topLeftCell="Q37">
      <selection activeCell="AX55" sqref="AX55"/>
    </sheetView>
  </sheetViews>
  <sheetFormatPr defaultColWidth="9.125" defaultRowHeight="3.75" customHeight="1"/>
  <cols>
    <col min="1" max="24" width="1.625" style="71" customWidth="1"/>
    <col min="25" max="25" width="2.50390625" style="71" customWidth="1"/>
    <col min="26" max="159" width="1.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438" t="s">
        <v>52</v>
      </c>
      <c r="Q3" s="438"/>
      <c r="R3" s="438"/>
      <c r="S3" s="438"/>
      <c r="T3" s="438"/>
      <c r="U3" s="438"/>
      <c r="V3" s="438"/>
      <c r="W3" s="438"/>
      <c r="X3" s="580" t="s">
        <v>183</v>
      </c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438"/>
      <c r="Q4" s="438"/>
      <c r="R4" s="438"/>
      <c r="S4" s="438"/>
      <c r="T4" s="438"/>
      <c r="U4" s="438"/>
      <c r="V4" s="438"/>
      <c r="W4" s="438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438"/>
      <c r="Q5" s="438"/>
      <c r="R5" s="438"/>
      <c r="S5" s="438"/>
      <c r="T5" s="438"/>
      <c r="U5" s="438"/>
      <c r="V5" s="438"/>
      <c r="W5" s="438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0"/>
      <c r="AO5" s="580"/>
      <c r="AP5" s="580"/>
      <c r="AQ5" s="580"/>
      <c r="AR5" s="580"/>
      <c r="AS5" s="580"/>
      <c r="AT5" s="580"/>
      <c r="AU5" s="580"/>
      <c r="AV5" s="580"/>
      <c r="AW5" s="580"/>
      <c r="AX5" s="580"/>
      <c r="AY5" s="580"/>
      <c r="AZ5" s="580"/>
      <c r="BA5" s="580"/>
      <c r="BB5" s="580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438"/>
      <c r="Q6" s="438"/>
      <c r="R6" s="438"/>
      <c r="S6" s="438"/>
      <c r="T6" s="438"/>
      <c r="U6" s="438"/>
      <c r="V6" s="438"/>
      <c r="W6" s="438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  <c r="BB6" s="580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465" t="s">
        <v>49</v>
      </c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106"/>
      <c r="BA14" s="106"/>
      <c r="BB14" s="507" t="s">
        <v>53</v>
      </c>
      <c r="BC14" s="507"/>
      <c r="BD14" s="496" t="str">
        <f>IF(ISNUMBER(AX27),IF(AX27+AZ29&gt;AX51+AZ50,AN27,AN51),"")</f>
        <v>Andrejčík S.</v>
      </c>
      <c r="BE14" s="496"/>
      <c r="BF14" s="496"/>
      <c r="BG14" s="496"/>
      <c r="BH14" s="496"/>
      <c r="BI14" s="496"/>
      <c r="BJ14" s="496"/>
      <c r="BK14" s="496"/>
      <c r="BL14" s="496"/>
      <c r="BM14" s="496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106"/>
      <c r="BA15" s="106"/>
      <c r="BB15" s="507"/>
      <c r="BC15" s="507"/>
      <c r="BD15" s="496"/>
      <c r="BE15" s="496"/>
      <c r="BF15" s="496"/>
      <c r="BG15" s="496"/>
      <c r="BH15" s="496"/>
      <c r="BI15" s="496"/>
      <c r="BJ15" s="496"/>
      <c r="BK15" s="496"/>
      <c r="BL15" s="496"/>
      <c r="BM15" s="496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106"/>
      <c r="BA16" s="106"/>
      <c r="BB16" s="507"/>
      <c r="BC16" s="507"/>
      <c r="BD16" s="496"/>
      <c r="BE16" s="496"/>
      <c r="BF16" s="496"/>
      <c r="BG16" s="496"/>
      <c r="BH16" s="496"/>
      <c r="BI16" s="496"/>
      <c r="BJ16" s="496"/>
      <c r="BK16" s="496"/>
      <c r="BL16" s="496"/>
      <c r="BM16" s="496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106"/>
      <c r="BA17" s="106"/>
      <c r="BB17" s="507"/>
      <c r="BC17" s="507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8"/>
      <c r="T18" s="158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8"/>
      <c r="T19" s="158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106"/>
      <c r="BA19" s="106"/>
      <c r="BB19" s="507" t="s">
        <v>54</v>
      </c>
      <c r="BC19" s="507"/>
      <c r="BD19" s="496" t="str">
        <f>IF(ISNUMBER(AX27),IF(AX27+AZ29&gt;AX51+AZ50,AN51,AN27),"")</f>
        <v>Balcová M.</v>
      </c>
      <c r="BE19" s="496"/>
      <c r="BF19" s="496"/>
      <c r="BG19" s="496"/>
      <c r="BH19" s="496"/>
      <c r="BI19" s="496"/>
      <c r="BJ19" s="496"/>
      <c r="BK19" s="496"/>
      <c r="BL19" s="496"/>
      <c r="BM19" s="496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8"/>
      <c r="T20" s="158"/>
      <c r="U20" s="166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109"/>
      <c r="BA20" s="106"/>
      <c r="BB20" s="507"/>
      <c r="BC20" s="507"/>
      <c r="BD20" s="496"/>
      <c r="BE20" s="496"/>
      <c r="BF20" s="496"/>
      <c r="BG20" s="496"/>
      <c r="BH20" s="496"/>
      <c r="BI20" s="496"/>
      <c r="BJ20" s="496"/>
      <c r="BK20" s="496"/>
      <c r="BL20" s="496"/>
      <c r="BM20" s="496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8"/>
      <c r="T21" s="158"/>
      <c r="U21" s="166"/>
      <c r="V21" s="437" t="s">
        <v>55</v>
      </c>
      <c r="W21" s="437"/>
      <c r="X21" s="437"/>
      <c r="Y21" s="437"/>
      <c r="Z21" s="577" t="str">
        <f>'vysledky BC4'!B10</f>
        <v>Andrejčík S.</v>
      </c>
      <c r="AA21" s="574"/>
      <c r="AB21" s="574"/>
      <c r="AC21" s="574"/>
      <c r="AD21" s="574"/>
      <c r="AE21" s="574"/>
      <c r="AF21" s="574"/>
      <c r="AG21" s="574"/>
      <c r="AH21" s="574"/>
      <c r="AI21" s="574"/>
      <c r="AJ21" s="449">
        <v>9</v>
      </c>
      <c r="AK21" s="449"/>
      <c r="AL21" s="109"/>
      <c r="AM21" s="109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109"/>
      <c r="BA21" s="106"/>
      <c r="BB21" s="507"/>
      <c r="BC21" s="507"/>
      <c r="BD21" s="496"/>
      <c r="BE21" s="496"/>
      <c r="BF21" s="496"/>
      <c r="BG21" s="496"/>
      <c r="BH21" s="496"/>
      <c r="BI21" s="496"/>
      <c r="BJ21" s="496"/>
      <c r="BK21" s="496"/>
      <c r="BL21" s="496"/>
      <c r="BM21" s="496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158"/>
      <c r="F22" s="158"/>
      <c r="G22" s="159"/>
      <c r="H22" s="132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0"/>
      <c r="U22" s="166"/>
      <c r="V22" s="437"/>
      <c r="W22" s="437"/>
      <c r="X22" s="437"/>
      <c r="Y22" s="437"/>
      <c r="Z22" s="577"/>
      <c r="AA22" s="574"/>
      <c r="AB22" s="574"/>
      <c r="AC22" s="574"/>
      <c r="AD22" s="574"/>
      <c r="AE22" s="574"/>
      <c r="AF22" s="574"/>
      <c r="AG22" s="574"/>
      <c r="AH22" s="574"/>
      <c r="AI22" s="574"/>
      <c r="AJ22" s="449"/>
      <c r="AK22" s="449"/>
      <c r="AL22" s="114"/>
      <c r="AM22" s="109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109"/>
      <c r="BA22" s="106"/>
      <c r="BB22" s="507"/>
      <c r="BC22" s="507"/>
      <c r="BD22" s="496"/>
      <c r="BE22" s="496"/>
      <c r="BF22" s="496"/>
      <c r="BG22" s="496"/>
      <c r="BH22" s="496"/>
      <c r="BI22" s="496"/>
      <c r="BJ22" s="496"/>
      <c r="BK22" s="496"/>
      <c r="BL22" s="496"/>
      <c r="BM22" s="496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158"/>
      <c r="F23" s="158"/>
      <c r="G23" s="159"/>
      <c r="H23" s="132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0"/>
      <c r="U23" s="166"/>
      <c r="V23" s="437"/>
      <c r="W23" s="437"/>
      <c r="X23" s="437"/>
      <c r="Y23" s="437"/>
      <c r="Z23" s="577"/>
      <c r="AA23" s="574"/>
      <c r="AB23" s="574"/>
      <c r="AC23" s="574"/>
      <c r="AD23" s="574"/>
      <c r="AE23" s="574"/>
      <c r="AF23" s="574"/>
      <c r="AG23" s="574"/>
      <c r="AH23" s="574"/>
      <c r="AI23" s="574"/>
      <c r="AJ23" s="449"/>
      <c r="AK23" s="449"/>
      <c r="AL23" s="576"/>
      <c r="AM23" s="109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8"/>
      <c r="T24" s="158"/>
      <c r="U24" s="166"/>
      <c r="V24" s="437"/>
      <c r="W24" s="437"/>
      <c r="X24" s="437"/>
      <c r="Y24" s="437"/>
      <c r="Z24" s="577"/>
      <c r="AA24" s="574"/>
      <c r="AB24" s="574"/>
      <c r="AC24" s="574"/>
      <c r="AD24" s="574"/>
      <c r="AE24" s="574"/>
      <c r="AF24" s="574"/>
      <c r="AG24" s="574"/>
      <c r="AH24" s="574"/>
      <c r="AI24" s="574"/>
      <c r="AJ24" s="449"/>
      <c r="AK24" s="449"/>
      <c r="AL24" s="576"/>
      <c r="AM24" s="109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109"/>
      <c r="BA24" s="106"/>
      <c r="BB24" s="507" t="s">
        <v>56</v>
      </c>
      <c r="BC24" s="507"/>
      <c r="BD24" s="496" t="str">
        <f>Z79</f>
        <v>Strehársky M.</v>
      </c>
      <c r="BE24" s="496"/>
      <c r="BF24" s="496"/>
      <c r="BG24" s="496"/>
      <c r="BH24" s="496"/>
      <c r="BI24" s="496"/>
      <c r="BJ24" s="496"/>
      <c r="BK24" s="496"/>
      <c r="BL24" s="496"/>
      <c r="BM24" s="496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8"/>
      <c r="T25" s="158"/>
      <c r="U25" s="166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576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507"/>
      <c r="BC25" s="507"/>
      <c r="BD25" s="496"/>
      <c r="BE25" s="496"/>
      <c r="BF25" s="496"/>
      <c r="BG25" s="496"/>
      <c r="BH25" s="496"/>
      <c r="BI25" s="496"/>
      <c r="BJ25" s="496"/>
      <c r="BK25" s="496"/>
      <c r="BL25" s="496"/>
      <c r="BM25" s="496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8"/>
      <c r="T26" s="158"/>
      <c r="U26" s="162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507"/>
      <c r="BC26" s="507"/>
      <c r="BD26" s="496"/>
      <c r="BE26" s="496"/>
      <c r="BF26" s="496"/>
      <c r="BG26" s="496"/>
      <c r="BH26" s="496"/>
      <c r="BI26" s="496"/>
      <c r="BJ26" s="496"/>
      <c r="BK26" s="496"/>
      <c r="BL26" s="496"/>
      <c r="BM26" s="496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8"/>
      <c r="T27" s="158"/>
      <c r="U27" s="163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574" t="str">
        <f>Z21</f>
        <v>Andrejčík S.</v>
      </c>
      <c r="AO27" s="574"/>
      <c r="AP27" s="574"/>
      <c r="AQ27" s="574"/>
      <c r="AR27" s="574"/>
      <c r="AS27" s="574"/>
      <c r="AT27" s="574"/>
      <c r="AU27" s="574"/>
      <c r="AV27" s="574"/>
      <c r="AW27" s="574"/>
      <c r="AX27" s="486">
        <v>5</v>
      </c>
      <c r="AY27" s="486"/>
      <c r="AZ27" s="109"/>
      <c r="BA27" s="106"/>
      <c r="BB27" s="507"/>
      <c r="BC27" s="507"/>
      <c r="BD27" s="496"/>
      <c r="BE27" s="496"/>
      <c r="BF27" s="496"/>
      <c r="BG27" s="496"/>
      <c r="BH27" s="496"/>
      <c r="BI27" s="496"/>
      <c r="BJ27" s="496"/>
      <c r="BK27" s="496"/>
      <c r="BL27" s="496"/>
      <c r="BM27" s="496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160"/>
      <c r="G28" s="132"/>
      <c r="H28" s="132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0"/>
      <c r="U28" s="163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574"/>
      <c r="AO28" s="574"/>
      <c r="AP28" s="574"/>
      <c r="AQ28" s="574"/>
      <c r="AR28" s="574"/>
      <c r="AS28" s="574"/>
      <c r="AT28" s="574"/>
      <c r="AU28" s="574"/>
      <c r="AV28" s="574"/>
      <c r="AW28" s="574"/>
      <c r="AX28" s="486"/>
      <c r="AY28" s="486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158"/>
      <c r="F29" s="158"/>
      <c r="G29" s="132"/>
      <c r="H29" s="132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0"/>
      <c r="U29" s="163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574"/>
      <c r="AO29" s="574"/>
      <c r="AP29" s="574"/>
      <c r="AQ29" s="574"/>
      <c r="AR29" s="574"/>
      <c r="AS29" s="574"/>
      <c r="AT29" s="574"/>
      <c r="AU29" s="574"/>
      <c r="AV29" s="574"/>
      <c r="AW29" s="574"/>
      <c r="AX29" s="486"/>
      <c r="AY29" s="486"/>
      <c r="AZ29" s="576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8"/>
      <c r="T30" s="158"/>
      <c r="U30" s="163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574"/>
      <c r="AO30" s="574"/>
      <c r="AP30" s="574"/>
      <c r="AQ30" s="574"/>
      <c r="AR30" s="574"/>
      <c r="AS30" s="574"/>
      <c r="AT30" s="574"/>
      <c r="AU30" s="574"/>
      <c r="AV30" s="574"/>
      <c r="AW30" s="574"/>
      <c r="AX30" s="486"/>
      <c r="AY30" s="486"/>
      <c r="AZ30" s="576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8"/>
      <c r="T31" s="158"/>
      <c r="U31" s="163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6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576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8"/>
      <c r="T32" s="158"/>
      <c r="U32" s="166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575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8"/>
      <c r="T33" s="158"/>
      <c r="U33" s="166"/>
      <c r="V33" s="487" t="s">
        <v>90</v>
      </c>
      <c r="W33" s="488"/>
      <c r="X33" s="488"/>
      <c r="Y33" s="489"/>
      <c r="Z33" s="577" t="str">
        <f>'vysledky BC4'!B18</f>
        <v>Burian M.</v>
      </c>
      <c r="AA33" s="574"/>
      <c r="AB33" s="574"/>
      <c r="AC33" s="574"/>
      <c r="AD33" s="574"/>
      <c r="AE33" s="574"/>
      <c r="AF33" s="574"/>
      <c r="AG33" s="574"/>
      <c r="AH33" s="574"/>
      <c r="AI33" s="574"/>
      <c r="AJ33" s="506">
        <v>3</v>
      </c>
      <c r="AK33" s="506"/>
      <c r="AL33" s="575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158"/>
      <c r="F34" s="158"/>
      <c r="G34" s="159"/>
      <c r="H34" s="132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0"/>
      <c r="U34" s="166"/>
      <c r="V34" s="490"/>
      <c r="W34" s="438"/>
      <c r="X34" s="438"/>
      <c r="Y34" s="491"/>
      <c r="Z34" s="577"/>
      <c r="AA34" s="574"/>
      <c r="AB34" s="574"/>
      <c r="AC34" s="574"/>
      <c r="AD34" s="574"/>
      <c r="AE34" s="574"/>
      <c r="AF34" s="574"/>
      <c r="AG34" s="574"/>
      <c r="AH34" s="574"/>
      <c r="AI34" s="574"/>
      <c r="AJ34" s="506"/>
      <c r="AK34" s="506"/>
      <c r="AL34" s="575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158"/>
      <c r="F35" s="158"/>
      <c r="G35" s="159"/>
      <c r="H35" s="132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0"/>
      <c r="U35" s="166"/>
      <c r="V35" s="490"/>
      <c r="W35" s="438"/>
      <c r="X35" s="438"/>
      <c r="Y35" s="491"/>
      <c r="Z35" s="577"/>
      <c r="AA35" s="574"/>
      <c r="AB35" s="574"/>
      <c r="AC35" s="574"/>
      <c r="AD35" s="574"/>
      <c r="AE35" s="574"/>
      <c r="AF35" s="574"/>
      <c r="AG35" s="574"/>
      <c r="AH35" s="574"/>
      <c r="AI35" s="574"/>
      <c r="AJ35" s="506"/>
      <c r="AK35" s="506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8"/>
      <c r="T36" s="158"/>
      <c r="U36" s="166"/>
      <c r="V36" s="492"/>
      <c r="W36" s="493"/>
      <c r="X36" s="493"/>
      <c r="Y36" s="494"/>
      <c r="Z36" s="577"/>
      <c r="AA36" s="574"/>
      <c r="AB36" s="574"/>
      <c r="AC36" s="574"/>
      <c r="AD36" s="574"/>
      <c r="AE36" s="574"/>
      <c r="AF36" s="574"/>
      <c r="AG36" s="574"/>
      <c r="AH36" s="574"/>
      <c r="AI36" s="574"/>
      <c r="AJ36" s="506"/>
      <c r="AK36" s="506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8"/>
      <c r="T37" s="158"/>
      <c r="U37" s="166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8"/>
      <c r="T38" s="158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8"/>
      <c r="T39" s="158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449" t="str">
        <f>IF(ISNUMBER(AX27),IF(AX27+AZ29&gt;AX51+AZ50,AN27,AN51),"")</f>
        <v>Andrejčík S.</v>
      </c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158"/>
      <c r="F40" s="158"/>
      <c r="G40" s="132"/>
      <c r="H40" s="132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0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449"/>
      <c r="BC41" s="449"/>
      <c r="BD41" s="449"/>
      <c r="BE41" s="449"/>
      <c r="BF41" s="449"/>
      <c r="BG41" s="449"/>
      <c r="BH41" s="449"/>
      <c r="BI41" s="449"/>
      <c r="BJ41" s="449"/>
      <c r="BK41" s="449"/>
      <c r="BL41" s="449"/>
      <c r="BM41" s="449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8"/>
      <c r="T42" s="158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449"/>
      <c r="BC42" s="449"/>
      <c r="BD42" s="449"/>
      <c r="BE42" s="449"/>
      <c r="BF42" s="449"/>
      <c r="BG42" s="449"/>
      <c r="BH42" s="449"/>
      <c r="BI42" s="449"/>
      <c r="BJ42" s="449"/>
      <c r="BK42" s="449"/>
      <c r="BL42" s="449"/>
      <c r="BM42" s="449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8"/>
      <c r="T43" s="158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8"/>
      <c r="T44" s="158"/>
      <c r="U44" s="166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8"/>
      <c r="T45" s="158"/>
      <c r="U45" s="166"/>
      <c r="V45" s="437" t="s">
        <v>86</v>
      </c>
      <c r="W45" s="437"/>
      <c r="X45" s="437"/>
      <c r="Y45" s="437"/>
      <c r="Z45" s="577" t="str">
        <f>'vysledky BC4'!B17</f>
        <v>Strehársky M.</v>
      </c>
      <c r="AA45" s="574"/>
      <c r="AB45" s="574"/>
      <c r="AC45" s="574"/>
      <c r="AD45" s="574"/>
      <c r="AE45" s="574"/>
      <c r="AF45" s="574"/>
      <c r="AG45" s="574"/>
      <c r="AH45" s="574"/>
      <c r="AI45" s="574"/>
      <c r="AJ45" s="449">
        <v>0</v>
      </c>
      <c r="AK45" s="449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158"/>
      <c r="F46" s="158"/>
      <c r="G46" s="159"/>
      <c r="H46" s="132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0"/>
      <c r="U46" s="166"/>
      <c r="V46" s="437"/>
      <c r="W46" s="437"/>
      <c r="X46" s="437"/>
      <c r="Y46" s="437"/>
      <c r="Z46" s="577"/>
      <c r="AA46" s="574"/>
      <c r="AB46" s="574"/>
      <c r="AC46" s="574"/>
      <c r="AD46" s="574"/>
      <c r="AE46" s="574"/>
      <c r="AF46" s="574"/>
      <c r="AG46" s="574"/>
      <c r="AH46" s="574"/>
      <c r="AI46" s="574"/>
      <c r="AJ46" s="449"/>
      <c r="AK46" s="449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158"/>
      <c r="F47" s="158"/>
      <c r="G47" s="159"/>
      <c r="H47" s="132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0"/>
      <c r="U47" s="166"/>
      <c r="V47" s="437"/>
      <c r="W47" s="437"/>
      <c r="X47" s="437"/>
      <c r="Y47" s="437"/>
      <c r="Z47" s="577"/>
      <c r="AA47" s="574"/>
      <c r="AB47" s="574"/>
      <c r="AC47" s="574"/>
      <c r="AD47" s="574"/>
      <c r="AE47" s="574"/>
      <c r="AF47" s="574"/>
      <c r="AG47" s="574"/>
      <c r="AH47" s="574"/>
      <c r="AI47" s="574"/>
      <c r="AJ47" s="449"/>
      <c r="AK47" s="449"/>
      <c r="AL47" s="576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8"/>
      <c r="T48" s="158"/>
      <c r="U48" s="166"/>
      <c r="V48" s="437"/>
      <c r="W48" s="437"/>
      <c r="X48" s="437"/>
      <c r="Y48" s="437"/>
      <c r="Z48" s="577"/>
      <c r="AA48" s="574"/>
      <c r="AB48" s="574"/>
      <c r="AC48" s="574"/>
      <c r="AD48" s="574"/>
      <c r="AE48" s="574"/>
      <c r="AF48" s="574"/>
      <c r="AG48" s="574"/>
      <c r="AH48" s="574"/>
      <c r="AI48" s="574"/>
      <c r="AJ48" s="449"/>
      <c r="AK48" s="449"/>
      <c r="AL48" s="576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8"/>
      <c r="T49" s="158"/>
      <c r="U49" s="166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576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8"/>
      <c r="T50" s="158"/>
      <c r="U50" s="162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575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8"/>
      <c r="T51" s="158"/>
      <c r="U51" s="163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574" t="str">
        <f>Z57</f>
        <v>Balcová M.</v>
      </c>
      <c r="AO51" s="574"/>
      <c r="AP51" s="574"/>
      <c r="AQ51" s="574"/>
      <c r="AR51" s="574"/>
      <c r="AS51" s="574"/>
      <c r="AT51" s="574"/>
      <c r="AU51" s="574"/>
      <c r="AV51" s="574"/>
      <c r="AW51" s="574"/>
      <c r="AX51" s="486">
        <v>4</v>
      </c>
      <c r="AY51" s="486"/>
      <c r="AZ51" s="575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160"/>
      <c r="G52" s="132"/>
      <c r="H52" s="132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0"/>
      <c r="U52" s="163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486"/>
      <c r="AY52" s="486"/>
      <c r="AZ52" s="575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158"/>
      <c r="F53" s="158"/>
      <c r="G53" s="132"/>
      <c r="H53" s="132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0"/>
      <c r="U53" s="163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486"/>
      <c r="AY53" s="486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8"/>
      <c r="T54" s="158"/>
      <c r="U54" s="163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486"/>
      <c r="AY54" s="486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8"/>
      <c r="T55" s="158"/>
      <c r="U55" s="163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8"/>
      <c r="T56" s="158"/>
      <c r="U56" s="166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575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8"/>
      <c r="T57" s="158"/>
      <c r="U57" s="166"/>
      <c r="V57" s="487" t="s">
        <v>91</v>
      </c>
      <c r="W57" s="488"/>
      <c r="X57" s="488"/>
      <c r="Y57" s="489"/>
      <c r="Z57" s="577" t="str">
        <f>'vysledky BC4'!B11</f>
        <v>Balcová M.</v>
      </c>
      <c r="AA57" s="574"/>
      <c r="AB57" s="574"/>
      <c r="AC57" s="574"/>
      <c r="AD57" s="574"/>
      <c r="AE57" s="574"/>
      <c r="AF57" s="574"/>
      <c r="AG57" s="574"/>
      <c r="AH57" s="574"/>
      <c r="AI57" s="574"/>
      <c r="AJ57" s="449">
        <v>7</v>
      </c>
      <c r="AK57" s="449"/>
      <c r="AL57" s="575"/>
      <c r="AM57" s="109"/>
      <c r="AN57" s="578" t="s">
        <v>2</v>
      </c>
      <c r="AO57" s="578"/>
      <c r="AP57" s="578"/>
      <c r="AQ57" s="578"/>
      <c r="AR57" s="578"/>
      <c r="AS57" s="578"/>
      <c r="AT57" s="578"/>
      <c r="AU57" s="579">
        <f>'ÚDAJE BC4'!D8</f>
        <v>4</v>
      </c>
      <c r="AV57" s="579"/>
      <c r="AW57" s="579"/>
      <c r="AX57" s="579"/>
      <c r="AY57" s="579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158"/>
      <c r="F58" s="158"/>
      <c r="G58" s="159"/>
      <c r="H58" s="132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0"/>
      <c r="U58" s="166"/>
      <c r="V58" s="490"/>
      <c r="W58" s="438"/>
      <c r="X58" s="438"/>
      <c r="Y58" s="491"/>
      <c r="Z58" s="577"/>
      <c r="AA58" s="574"/>
      <c r="AB58" s="574"/>
      <c r="AC58" s="574"/>
      <c r="AD58" s="574"/>
      <c r="AE58" s="574"/>
      <c r="AF58" s="574"/>
      <c r="AG58" s="574"/>
      <c r="AH58" s="574"/>
      <c r="AI58" s="574"/>
      <c r="AJ58" s="449"/>
      <c r="AK58" s="449"/>
      <c r="AL58" s="575"/>
      <c r="AM58" s="109"/>
      <c r="AN58" s="578"/>
      <c r="AO58" s="578"/>
      <c r="AP58" s="578"/>
      <c r="AQ58" s="578"/>
      <c r="AR58" s="578"/>
      <c r="AS58" s="578"/>
      <c r="AT58" s="578"/>
      <c r="AU58" s="579"/>
      <c r="AV58" s="579"/>
      <c r="AW58" s="579"/>
      <c r="AX58" s="579"/>
      <c r="AY58" s="579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158"/>
      <c r="F59" s="158"/>
      <c r="G59" s="159"/>
      <c r="H59" s="132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0"/>
      <c r="U59" s="166"/>
      <c r="V59" s="490"/>
      <c r="W59" s="438"/>
      <c r="X59" s="438"/>
      <c r="Y59" s="491"/>
      <c r="Z59" s="577"/>
      <c r="AA59" s="574"/>
      <c r="AB59" s="574"/>
      <c r="AC59" s="574"/>
      <c r="AD59" s="574"/>
      <c r="AE59" s="574"/>
      <c r="AF59" s="574"/>
      <c r="AG59" s="574"/>
      <c r="AH59" s="574"/>
      <c r="AI59" s="574"/>
      <c r="AJ59" s="449"/>
      <c r="AK59" s="449"/>
      <c r="AL59" s="109"/>
      <c r="AM59" s="109"/>
      <c r="AN59" s="578"/>
      <c r="AO59" s="578"/>
      <c r="AP59" s="578"/>
      <c r="AQ59" s="578"/>
      <c r="AR59" s="578"/>
      <c r="AS59" s="578"/>
      <c r="AT59" s="578"/>
      <c r="AU59" s="579"/>
      <c r="AV59" s="579"/>
      <c r="AW59" s="579"/>
      <c r="AX59" s="579"/>
      <c r="AY59" s="579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8"/>
      <c r="T60" s="158"/>
      <c r="U60" s="166"/>
      <c r="V60" s="492"/>
      <c r="W60" s="493"/>
      <c r="X60" s="493"/>
      <c r="Y60" s="494"/>
      <c r="Z60" s="577"/>
      <c r="AA60" s="574"/>
      <c r="AB60" s="574"/>
      <c r="AC60" s="574"/>
      <c r="AD60" s="574"/>
      <c r="AE60" s="574"/>
      <c r="AF60" s="574"/>
      <c r="AG60" s="574"/>
      <c r="AH60" s="574"/>
      <c r="AI60" s="574"/>
      <c r="AJ60" s="449"/>
      <c r="AK60" s="449"/>
      <c r="AL60" s="109"/>
      <c r="AM60" s="121"/>
      <c r="AN60" s="578"/>
      <c r="AO60" s="578"/>
      <c r="AP60" s="578"/>
      <c r="AQ60" s="578"/>
      <c r="AR60" s="578"/>
      <c r="AS60" s="578"/>
      <c r="AT60" s="578"/>
      <c r="AU60" s="579"/>
      <c r="AV60" s="579"/>
      <c r="AW60" s="579"/>
      <c r="AX60" s="579"/>
      <c r="AY60" s="579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8"/>
      <c r="T61" s="158"/>
      <c r="U61" s="166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578"/>
      <c r="AO61" s="578"/>
      <c r="AP61" s="578"/>
      <c r="AQ61" s="578"/>
      <c r="AR61" s="578"/>
      <c r="AS61" s="578"/>
      <c r="AT61" s="578"/>
      <c r="AU61" s="579"/>
      <c r="AV61" s="579"/>
      <c r="AW61" s="579"/>
      <c r="AX61" s="579"/>
      <c r="AY61" s="579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8"/>
      <c r="T62" s="158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578"/>
      <c r="AO62" s="578"/>
      <c r="AP62" s="578"/>
      <c r="AQ62" s="578"/>
      <c r="AR62" s="578"/>
      <c r="AS62" s="578"/>
      <c r="AT62" s="578"/>
      <c r="AU62" s="579"/>
      <c r="AV62" s="579"/>
      <c r="AW62" s="579"/>
      <c r="AX62" s="579"/>
      <c r="AY62" s="579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8"/>
      <c r="T63" s="158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578"/>
      <c r="AO63" s="578"/>
      <c r="AP63" s="578"/>
      <c r="AQ63" s="578"/>
      <c r="AR63" s="578"/>
      <c r="AS63" s="578"/>
      <c r="AT63" s="578"/>
      <c r="AU63" s="579"/>
      <c r="AV63" s="579"/>
      <c r="AW63" s="579"/>
      <c r="AX63" s="579"/>
      <c r="AY63" s="579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164"/>
      <c r="F64" s="164"/>
      <c r="G64" s="159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578"/>
      <c r="AO64" s="578"/>
      <c r="AP64" s="578"/>
      <c r="AQ64" s="578"/>
      <c r="AR64" s="578"/>
      <c r="AS64" s="578"/>
      <c r="AT64" s="578"/>
      <c r="AU64" s="579"/>
      <c r="AV64" s="579"/>
      <c r="AW64" s="579"/>
      <c r="AX64" s="579"/>
      <c r="AY64" s="579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164"/>
      <c r="F65" s="164"/>
      <c r="G65" s="159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578"/>
      <c r="AO65" s="578"/>
      <c r="AP65" s="578"/>
      <c r="AQ65" s="578"/>
      <c r="AR65" s="578"/>
      <c r="AS65" s="578"/>
      <c r="AT65" s="578"/>
      <c r="AU65" s="579"/>
      <c r="AV65" s="579"/>
      <c r="AW65" s="579"/>
      <c r="AX65" s="579"/>
      <c r="AY65" s="579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164"/>
      <c r="F66" s="164"/>
      <c r="G66" s="159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578"/>
      <c r="AO66" s="578"/>
      <c r="AP66" s="578"/>
      <c r="AQ66" s="578"/>
      <c r="AR66" s="578"/>
      <c r="AS66" s="578"/>
      <c r="AT66" s="578"/>
      <c r="AU66" s="579"/>
      <c r="AV66" s="579"/>
      <c r="AW66" s="579"/>
      <c r="AX66" s="579"/>
      <c r="AY66" s="579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578"/>
      <c r="AO67" s="578"/>
      <c r="AP67" s="578"/>
      <c r="AQ67" s="578"/>
      <c r="AR67" s="578"/>
      <c r="AS67" s="578"/>
      <c r="AT67" s="578"/>
      <c r="AU67" s="579"/>
      <c r="AV67" s="579"/>
      <c r="AW67" s="579"/>
      <c r="AX67" s="579"/>
      <c r="AY67" s="579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578"/>
      <c r="AO68" s="578"/>
      <c r="AP68" s="578"/>
      <c r="AQ68" s="578"/>
      <c r="AR68" s="578"/>
      <c r="AS68" s="578"/>
      <c r="AT68" s="578"/>
      <c r="AU68" s="579"/>
      <c r="AV68" s="579"/>
      <c r="AW68" s="579"/>
      <c r="AX68" s="579"/>
      <c r="AY68" s="579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450" t="s">
        <v>50</v>
      </c>
      <c r="AO69" s="450"/>
      <c r="AP69" s="450"/>
      <c r="AQ69" s="450"/>
      <c r="AR69" s="450"/>
      <c r="AS69" s="450"/>
      <c r="AT69" s="450"/>
      <c r="AU69" s="450"/>
      <c r="AV69" s="450"/>
      <c r="AW69" s="450"/>
      <c r="AX69" s="450"/>
      <c r="AY69" s="450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574" t="str">
        <f>Z33</f>
        <v>Burian M.</v>
      </c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449">
        <v>2</v>
      </c>
      <c r="W73" s="449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449"/>
      <c r="W74" s="449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449"/>
      <c r="W75" s="449"/>
      <c r="X75" s="576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427"/>
      <c r="AV75" s="427"/>
      <c r="AW75" s="427"/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449"/>
      <c r="W76" s="449"/>
      <c r="X76" s="576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576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432" t="s">
        <v>58</v>
      </c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106"/>
      <c r="W79" s="106"/>
      <c r="X79" s="131"/>
      <c r="Y79" s="110"/>
      <c r="Z79" s="574" t="str">
        <f>IF(ISNUMBER(V73),IF(V73+X75&gt;V85+X84,H73,H85),"")</f>
        <v>Strehársky M.</v>
      </c>
      <c r="AA79" s="574"/>
      <c r="AB79" s="574"/>
      <c r="AC79" s="574"/>
      <c r="AD79" s="574"/>
      <c r="AE79" s="574"/>
      <c r="AF79" s="574"/>
      <c r="AG79" s="574"/>
      <c r="AH79" s="574"/>
      <c r="AI79" s="574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106"/>
      <c r="W80" s="106"/>
      <c r="X80" s="131"/>
      <c r="Y80" s="117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8"/>
      <c r="BI80" s="438"/>
      <c r="BJ80" s="438"/>
      <c r="BK80" s="438"/>
      <c r="BL80" s="438"/>
      <c r="BM80" s="438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106"/>
      <c r="W81" s="106"/>
      <c r="X81" s="131"/>
      <c r="Y81" s="110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438"/>
      <c r="AV81" s="438"/>
      <c r="AW81" s="438"/>
      <c r="AX81" s="438"/>
      <c r="AY81" s="438"/>
      <c r="AZ81" s="438"/>
      <c r="BA81" s="438"/>
      <c r="BB81" s="438"/>
      <c r="BC81" s="438"/>
      <c r="BD81" s="438"/>
      <c r="BE81" s="438"/>
      <c r="BF81" s="438"/>
      <c r="BG81" s="438"/>
      <c r="BH81" s="438"/>
      <c r="BI81" s="438"/>
      <c r="BJ81" s="438"/>
      <c r="BK81" s="438"/>
      <c r="BL81" s="438"/>
      <c r="BM81" s="438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106"/>
      <c r="W82" s="106"/>
      <c r="X82" s="131"/>
      <c r="Y82" s="110"/>
      <c r="Z82" s="574"/>
      <c r="AA82" s="574"/>
      <c r="AB82" s="574"/>
      <c r="AC82" s="574"/>
      <c r="AD82" s="574"/>
      <c r="AE82" s="574"/>
      <c r="AF82" s="574"/>
      <c r="AG82" s="574"/>
      <c r="AH82" s="574"/>
      <c r="AI82" s="574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575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574" t="str">
        <f>Z45</f>
        <v>Strehársky M.</v>
      </c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449">
        <v>7</v>
      </c>
      <c r="W85" s="449"/>
      <c r="X85" s="575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438"/>
      <c r="AV85" s="438"/>
      <c r="AW85" s="438"/>
      <c r="AX85" s="438"/>
      <c r="AY85" s="438"/>
      <c r="AZ85" s="438"/>
      <c r="BA85" s="438"/>
      <c r="BB85" s="438"/>
      <c r="BC85" s="438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449"/>
      <c r="W86" s="449"/>
      <c r="X86" s="575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438"/>
      <c r="AV86" s="438"/>
      <c r="AW86" s="438"/>
      <c r="AX86" s="438"/>
      <c r="AY86" s="438"/>
      <c r="AZ86" s="438"/>
      <c r="BA86" s="438"/>
      <c r="BB86" s="438"/>
      <c r="BC86" s="438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449"/>
      <c r="W87" s="449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438"/>
      <c r="AV87" s="438"/>
      <c r="AW87" s="438"/>
      <c r="AX87" s="438"/>
      <c r="AY87" s="438"/>
      <c r="AZ87" s="438"/>
      <c r="BA87" s="438"/>
      <c r="BB87" s="438"/>
      <c r="BC87" s="438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449"/>
      <c r="W88" s="449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438"/>
      <c r="AV88" s="438"/>
      <c r="AW88" s="438"/>
      <c r="AX88" s="438"/>
      <c r="AY88" s="438"/>
      <c r="AZ88" s="438"/>
      <c r="BA88" s="438"/>
      <c r="BB88" s="438"/>
      <c r="BC88" s="438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P3:W6"/>
    <mergeCell ref="X3:BB6"/>
    <mergeCell ref="AN9:AY24"/>
    <mergeCell ref="BB14:BC17"/>
    <mergeCell ref="BD14:BM17"/>
    <mergeCell ref="BB19:BC22"/>
    <mergeCell ref="BD19:BM22"/>
    <mergeCell ref="V21:Y24"/>
    <mergeCell ref="Z21:AI24"/>
    <mergeCell ref="AJ21:AK24"/>
    <mergeCell ref="AL23:AL25"/>
    <mergeCell ref="BB24:BC27"/>
    <mergeCell ref="BD24:BM27"/>
    <mergeCell ref="AN27:AW30"/>
    <mergeCell ref="AX27:AY30"/>
    <mergeCell ref="AZ29:AZ31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Z50:AZ52"/>
    <mergeCell ref="AN51:AW54"/>
    <mergeCell ref="AX51:AY54"/>
    <mergeCell ref="AL56:AL58"/>
    <mergeCell ref="V57:Y60"/>
    <mergeCell ref="Z57:AI60"/>
    <mergeCell ref="AJ57:AK60"/>
    <mergeCell ref="AN57:AT68"/>
    <mergeCell ref="AU57:AY68"/>
    <mergeCell ref="AN69:AY72"/>
    <mergeCell ref="H73:U76"/>
    <mergeCell ref="V73:W76"/>
    <mergeCell ref="X75:X77"/>
    <mergeCell ref="AU75:BC78"/>
    <mergeCell ref="BD75:BM78"/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</mergeCells>
  <printOptions/>
  <pageMargins left="0.75" right="0.75" top="1" bottom="1" header="0.5118055555555555" footer="0.5118055555555555"/>
  <pageSetup horizontalDpi="600" verticalDpi="600" orientation="landscape" paperSize="9" scale="11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"/>
  <sheetViews>
    <sheetView showGridLines="0" zoomScalePageLayoutView="0" workbookViewId="0" topLeftCell="A7">
      <selection activeCell="B17" sqref="B17:B18"/>
    </sheetView>
  </sheetViews>
  <sheetFormatPr defaultColWidth="9.125" defaultRowHeight="12.75"/>
  <cols>
    <col min="1" max="1" width="3.875" style="167" customWidth="1"/>
    <col min="2" max="2" width="13.50390625" style="167" customWidth="1"/>
    <col min="3" max="4" width="5.625" style="167" customWidth="1"/>
    <col min="5" max="5" width="5.625" style="167" hidden="1" customWidth="1"/>
    <col min="6" max="7" width="5.625" style="167" customWidth="1"/>
    <col min="8" max="8" width="5.625" style="167" hidden="1" customWidth="1"/>
    <col min="9" max="10" width="5.625" style="167" customWidth="1"/>
    <col min="11" max="11" width="5.625" style="167" hidden="1" customWidth="1"/>
    <col min="12" max="13" width="5.625" style="167" customWidth="1"/>
    <col min="14" max="14" width="5.625" style="167" hidden="1" customWidth="1"/>
    <col min="15" max="18" width="3.625" style="167" customWidth="1"/>
    <col min="19" max="20" width="4.625" style="167" customWidth="1"/>
    <col min="21" max="26" width="3.625" style="167" customWidth="1"/>
    <col min="27" max="27" width="11.00390625" style="167" hidden="1" customWidth="1"/>
    <col min="28" max="31" width="4.625" style="167" customWidth="1"/>
    <col min="32" max="42" width="4.625" style="168" customWidth="1"/>
    <col min="43" max="16384" width="9.125" style="168" customWidth="1"/>
  </cols>
  <sheetData>
    <row r="1" spans="1:29" ht="16.5" customHeight="1">
      <c r="A1" s="566" t="s">
        <v>74</v>
      </c>
      <c r="B1" s="567"/>
      <c r="C1" s="567"/>
      <c r="D1" s="567"/>
      <c r="E1" s="567"/>
      <c r="F1" s="568"/>
      <c r="G1" s="569" t="str">
        <f>'ÚDAJE BC4'!C7</f>
        <v>3. ligové kolo 2018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</row>
    <row r="2" spans="1:29" ht="16.5" customHeight="1">
      <c r="A2" s="566" t="s">
        <v>75</v>
      </c>
      <c r="B2" s="567"/>
      <c r="C2" s="567"/>
      <c r="D2" s="567"/>
      <c r="E2" s="567"/>
      <c r="F2" s="568"/>
      <c r="G2" s="573">
        <f>'ÚDAJE BC4'!C11</f>
        <v>43240</v>
      </c>
      <c r="H2" s="573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</row>
    <row r="3" spans="1:29" ht="16.5" customHeight="1">
      <c r="A3" s="566" t="s">
        <v>76</v>
      </c>
      <c r="B3" s="567"/>
      <c r="C3" s="567"/>
      <c r="D3" s="567"/>
      <c r="E3" s="567"/>
      <c r="F3" s="568"/>
      <c r="G3" s="569" t="str">
        <f>'ÚDAJE BC4'!C8&amp;'ÚDAJE BC4'!D8</f>
        <v>BC4</v>
      </c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</row>
    <row r="4" spans="1:29" ht="16.5" customHeight="1">
      <c r="A4" s="566" t="s">
        <v>77</v>
      </c>
      <c r="B4" s="567"/>
      <c r="C4" s="567"/>
      <c r="D4" s="567"/>
      <c r="E4" s="567"/>
      <c r="F4" s="568"/>
      <c r="G4" s="569" t="s">
        <v>95</v>
      </c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</row>
    <row r="5" spans="1:29" ht="16.5" customHeight="1">
      <c r="A5" s="566" t="s">
        <v>78</v>
      </c>
      <c r="B5" s="567"/>
      <c r="C5" s="567"/>
      <c r="D5" s="567"/>
      <c r="E5" s="567"/>
      <c r="F5" s="568"/>
      <c r="G5" s="569">
        <f>'ZOZNAM BC4'!I4</f>
        <v>12</v>
      </c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</row>
    <row r="6" spans="1:29" ht="16.5" customHeight="1">
      <c r="A6" s="566" t="s">
        <v>79</v>
      </c>
      <c r="B6" s="567"/>
      <c r="C6" s="567"/>
      <c r="D6" s="567"/>
      <c r="E6" s="567"/>
      <c r="F6" s="568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</row>
    <row r="7" spans="1:29" ht="16.5" customHeight="1">
      <c r="A7" s="566" t="s">
        <v>80</v>
      </c>
      <c r="B7" s="567"/>
      <c r="C7" s="567"/>
      <c r="D7" s="567"/>
      <c r="E7" s="567"/>
      <c r="F7" s="568"/>
      <c r="G7" s="569" t="s">
        <v>57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</row>
    <row r="8" ht="15.75" thickBot="1"/>
    <row r="9" spans="1:29" s="178" customFormat="1" ht="50.25" customHeight="1" thickBot="1">
      <c r="A9" s="553" t="s">
        <v>33</v>
      </c>
      <c r="B9" s="570"/>
      <c r="C9" s="555" t="str">
        <f>B10</f>
        <v>Andrejčík S.</v>
      </c>
      <c r="D9" s="556"/>
      <c r="E9" s="184"/>
      <c r="F9" s="557" t="str">
        <f>B11</f>
        <v>Balcová M.</v>
      </c>
      <c r="G9" s="556"/>
      <c r="H9" s="184"/>
      <c r="I9" s="557" t="str">
        <f>B12</f>
        <v>Klimčo M.</v>
      </c>
      <c r="J9" s="556"/>
      <c r="K9" s="184"/>
      <c r="L9" s="613" t="str">
        <f>B13</f>
        <v>Mihová A.</v>
      </c>
      <c r="M9" s="614"/>
      <c r="N9" s="184"/>
      <c r="O9" s="536" t="s">
        <v>81</v>
      </c>
      <c r="P9" s="550"/>
      <c r="Q9" s="536" t="s">
        <v>82</v>
      </c>
      <c r="R9" s="550"/>
      <c r="S9" s="551" t="s">
        <v>39</v>
      </c>
      <c r="T9" s="550"/>
      <c r="U9" s="551" t="s">
        <v>83</v>
      </c>
      <c r="V9" s="550"/>
      <c r="W9" s="551" t="s">
        <v>84</v>
      </c>
      <c r="X9" s="550"/>
      <c r="Y9" s="551" t="s">
        <v>85</v>
      </c>
      <c r="Z9" s="552"/>
      <c r="AA9" s="187"/>
      <c r="AB9" s="536" t="s">
        <v>44</v>
      </c>
      <c r="AC9" s="537"/>
    </row>
    <row r="10" spans="1:29" ht="24.75" customHeight="1">
      <c r="A10" s="234">
        <f>'SKUPINY BC4'!B7</f>
        <v>401</v>
      </c>
      <c r="B10" s="250" t="str">
        <f>'SKUPINY BC4'!C7</f>
        <v>Andrejčík S.</v>
      </c>
      <c r="C10" s="191"/>
      <c r="D10" s="192"/>
      <c r="E10" s="206"/>
      <c r="F10" s="193">
        <v>4</v>
      </c>
      <c r="G10" s="193">
        <v>2</v>
      </c>
      <c r="H10" s="206"/>
      <c r="I10" s="193">
        <v>8</v>
      </c>
      <c r="J10" s="193">
        <v>3</v>
      </c>
      <c r="K10" s="206"/>
      <c r="L10" s="362">
        <v>12</v>
      </c>
      <c r="M10" s="361">
        <v>0</v>
      </c>
      <c r="N10" s="342"/>
      <c r="O10" s="529">
        <f>IF($C10&gt;$D10,1,0)+IF($F10&gt;$G10,1,0)+IF($I10&gt;$J10,1,0)+IF(L10&gt;M10,1,0)+$E10+$H10+$K10+N10</f>
        <v>3</v>
      </c>
      <c r="P10" s="530"/>
      <c r="Q10" s="530">
        <f>SUM(N(IF(F10="","",1))+N(IF(I10="","",1))+N(IF(L10="","",1))+N(IF(C10="","",1)))</f>
        <v>3</v>
      </c>
      <c r="R10" s="530"/>
      <c r="S10" s="195">
        <f aca="true" t="shared" si="0" ref="S10:T13">IF(AND(C10="",F10="",I10="",L10=""),"",N(C10)+N(F10)+N(I10)+N(L10))</f>
        <v>24</v>
      </c>
      <c r="T10" s="195">
        <f t="shared" si="0"/>
        <v>5</v>
      </c>
      <c r="U10" s="531">
        <f>IF(Q10="","",ROUND(O10/Q10,2))</f>
        <v>1</v>
      </c>
      <c r="V10" s="531"/>
      <c r="W10" s="531">
        <f>IF(Q10="","",ROUND((S10-T10)/Q10,2))</f>
        <v>6.33</v>
      </c>
      <c r="X10" s="531"/>
      <c r="Y10" s="531">
        <f>IF(Q10="","",ROUND(S10/Q10,2))</f>
        <v>8</v>
      </c>
      <c r="Z10" s="531"/>
      <c r="AA10" s="196">
        <f>IF(SUM(C10:N10)=0,0,U10*1000000+W10*1000+Y10)</f>
        <v>1006338</v>
      </c>
      <c r="AB10" s="548">
        <f>IF(AA10=0,"",IF(LARGE(AA$10:AA$13,1)=AA10,1,IF(LARGE(AA$10:AA$13,2)=AA10,2,IF(LARGE(AA$10:AA$13,3)=AA10,3,IF(LARGE(AA$10:AA$13,4)=AA10,4,-1)))))</f>
        <v>1</v>
      </c>
      <c r="AC10" s="526"/>
    </row>
    <row r="11" spans="1:29" ht="24.75" customHeight="1">
      <c r="A11" s="236">
        <f>'SKUPINY BC4'!B8</f>
        <v>404</v>
      </c>
      <c r="B11" s="251" t="str">
        <f>'SKUPINY BC4'!C8</f>
        <v>Balcová M.</v>
      </c>
      <c r="C11" s="197">
        <f>IF(G10="","",G10)</f>
        <v>2</v>
      </c>
      <c r="D11" s="189">
        <f>IF(F10="","",F10)</f>
        <v>4</v>
      </c>
      <c r="E11" s="185"/>
      <c r="F11" s="188"/>
      <c r="G11" s="188"/>
      <c r="H11" s="185"/>
      <c r="I11" s="189">
        <v>5</v>
      </c>
      <c r="J11" s="189">
        <v>1</v>
      </c>
      <c r="K11" s="185"/>
      <c r="L11" s="189">
        <v>4</v>
      </c>
      <c r="M11" s="255">
        <v>6</v>
      </c>
      <c r="N11" s="343"/>
      <c r="O11" s="522">
        <f>IF($C11&gt;$D11,1,0)+IF($F11&gt;$G11,1,0)+IF($I11&gt;$J11,1,0)+IF(L11&gt;M11,1,0)+$E11+$H11+$K11+N11</f>
        <v>1</v>
      </c>
      <c r="P11" s="523"/>
      <c r="Q11" s="523">
        <f>SUM(N(IF(F11="","",1))+N(IF(I11="","",1))+N(IF(L11="","",1))+N(IF(C11="","",1)))</f>
        <v>3</v>
      </c>
      <c r="R11" s="523"/>
      <c r="S11" s="190">
        <f t="shared" si="0"/>
        <v>11</v>
      </c>
      <c r="T11" s="190">
        <f t="shared" si="0"/>
        <v>11</v>
      </c>
      <c r="U11" s="524">
        <f>IF(Q11="","",ROUND(O11/Q11,2))</f>
        <v>0.33</v>
      </c>
      <c r="V11" s="524"/>
      <c r="W11" s="524">
        <f>IF(Q11="","",ROUND((S11-T11)/Q11,2))</f>
        <v>0</v>
      </c>
      <c r="X11" s="524"/>
      <c r="Y11" s="524">
        <f>IF(Q11="","",ROUND(S11/Q11,2))</f>
        <v>3.67</v>
      </c>
      <c r="Z11" s="524"/>
      <c r="AA11" s="186">
        <f>IF(SUM(C11:N11)=0,0,U11*1000000+W11*1000+Y11)</f>
        <v>330003.67</v>
      </c>
      <c r="AB11" s="549">
        <f>IF(AA11=0,"",IF(LARGE(AA$10:AA$13,1)=AA11,1,IF(LARGE(AA$10:AA$13,2)=AA11,2,IF(LARGE(AA$10:AA$13,3)=AA11,3,IF(LARGE(AA$10:AA$13,4)=AA11,4,-1)))))</f>
        <v>2</v>
      </c>
      <c r="AC11" s="528"/>
    </row>
    <row r="12" spans="1:29" ht="24.75" customHeight="1" thickBot="1">
      <c r="A12" s="236">
        <f>'SKUPINY BC4'!B9</f>
        <v>405</v>
      </c>
      <c r="B12" s="251" t="str">
        <f>'SKUPINY BC4'!C9</f>
        <v>Klimčo M.</v>
      </c>
      <c r="C12" s="197">
        <f>IF(J10="","",J10)</f>
        <v>3</v>
      </c>
      <c r="D12" s="189">
        <f>IF(I10="","",I10)</f>
        <v>8</v>
      </c>
      <c r="E12" s="185"/>
      <c r="F12" s="189">
        <f>IF(J11="","",J11)</f>
        <v>1</v>
      </c>
      <c r="G12" s="189">
        <f>IF(I11="","",I11)</f>
        <v>5</v>
      </c>
      <c r="H12" s="185"/>
      <c r="I12" s="188"/>
      <c r="J12" s="188"/>
      <c r="K12" s="185"/>
      <c r="L12" s="189">
        <v>5</v>
      </c>
      <c r="M12" s="255">
        <v>4</v>
      </c>
      <c r="N12" s="344"/>
      <c r="O12" s="522">
        <f>IF($C12&gt;$D12,1,0)+IF($F12&gt;$G12,1,0)+IF($I12&gt;$J12,1,0)+IF(L12&gt;M12,1,0)+$E12+$H12+$K12+N12</f>
        <v>1</v>
      </c>
      <c r="P12" s="523"/>
      <c r="Q12" s="523">
        <f>SUM(N(IF(F12="","",1))+N(IF(I12="","",1))+N(IF(L12="","",1))+N(IF(C12="","",1)))</f>
        <v>3</v>
      </c>
      <c r="R12" s="523"/>
      <c r="S12" s="190">
        <f t="shared" si="0"/>
        <v>9</v>
      </c>
      <c r="T12" s="190">
        <f t="shared" si="0"/>
        <v>17</v>
      </c>
      <c r="U12" s="524">
        <f>IF(Q12="","",ROUND(O12/Q12,2))</f>
        <v>0.33</v>
      </c>
      <c r="V12" s="524"/>
      <c r="W12" s="524">
        <f>IF(Q12="","",ROUND((S12-T12)/Q12,2))</f>
        <v>-2.67</v>
      </c>
      <c r="X12" s="524"/>
      <c r="Y12" s="524">
        <f>IF(Q12="","",ROUND(S12/Q12,2))</f>
        <v>3</v>
      </c>
      <c r="Z12" s="524"/>
      <c r="AA12" s="186">
        <f>IF(SUM(C12:N12)=0,0,U12*1000000+W12*1000+Y12)</f>
        <v>327333</v>
      </c>
      <c r="AB12" s="546">
        <f>IF(AA12=0,"",IF(LARGE(AA$10:AA$13,1)=AA12,1,IF(LARGE(AA$10:AA$13,2)=AA12,2,IF(LARGE(AA$10:AA$13,3)=AA12,3,IF(LARGE(AA$10:AA$13,4)=AA12,4,-1)))))</f>
        <v>3</v>
      </c>
      <c r="AC12" s="516"/>
    </row>
    <row r="13" spans="1:29" ht="24.75" customHeight="1" thickBot="1">
      <c r="A13" s="238">
        <f>'SKUPINY BC4'!B10</f>
        <v>408</v>
      </c>
      <c r="B13" s="252" t="str">
        <f>'SKUPINY BC4'!C10</f>
        <v>Mihová A.</v>
      </c>
      <c r="C13" s="198">
        <f>IF(M10="","",M10)</f>
        <v>0</v>
      </c>
      <c r="D13" s="363">
        <f>IF(L10="","",L10)</f>
        <v>12</v>
      </c>
      <c r="E13" s="207"/>
      <c r="F13" s="199">
        <f>IF(M11="","",M11)</f>
        <v>6</v>
      </c>
      <c r="G13" s="199">
        <f>IF(L11="","",L11)</f>
        <v>4</v>
      </c>
      <c r="H13" s="207"/>
      <c r="I13" s="199">
        <f>IF(M12="","",M12)</f>
        <v>4</v>
      </c>
      <c r="J13" s="199">
        <f>IF(L12="","",L12)</f>
        <v>5</v>
      </c>
      <c r="K13" s="207"/>
      <c r="L13" s="200"/>
      <c r="M13" s="256"/>
      <c r="N13" s="345"/>
      <c r="O13" s="517">
        <f>IF($C13&gt;$D13,1,0)+IF($F13&gt;$G13,1,0)+IF($I13&gt;$J13,1,0)+IF(L13&gt;M13,1,0)+$E13+$H13+$K13+N13</f>
        <v>1</v>
      </c>
      <c r="P13" s="518"/>
      <c r="Q13" s="518">
        <f>SUM(N(IF(F13="","",1))+N(IF(I13="","",1))+N(IF(L13="","",1))+N(IF(C13="","",1)))</f>
        <v>3</v>
      </c>
      <c r="R13" s="518"/>
      <c r="S13" s="201">
        <f t="shared" si="0"/>
        <v>10</v>
      </c>
      <c r="T13" s="201">
        <f t="shared" si="0"/>
        <v>21</v>
      </c>
      <c r="U13" s="519">
        <f>IF(Q13="","",ROUND(O13/Q13,2))</f>
        <v>0.33</v>
      </c>
      <c r="V13" s="519"/>
      <c r="W13" s="519">
        <f>IF(Q13="","",(S13-T13)/Q13)</f>
        <v>-3.6666666666666665</v>
      </c>
      <c r="X13" s="519"/>
      <c r="Y13" s="519">
        <f>IF(Q13="","",ROUND(S13/Q13,2))</f>
        <v>3.33</v>
      </c>
      <c r="Z13" s="519"/>
      <c r="AA13" s="202">
        <f>IF(SUM(C13:N13)=0,0,U13*1000000+W13*1000+Y13)</f>
        <v>326336.66333333333</v>
      </c>
      <c r="AB13" s="547">
        <f>IF(AA13=0,"",IF(LARGE(AA$10:AA$13,1)=AA13,1,IF(LARGE(AA$10:AA$13,2)=AA13,2,IF(LARGE(AA$10:AA$13,3)=AA13,3,IF(LARGE(AA$10:AA$13,4)=AA13,4,-1)))))</f>
        <v>4</v>
      </c>
      <c r="AC13" s="521"/>
    </row>
    <row r="14" ht="13.5" customHeight="1" thickBot="1"/>
    <row r="15" spans="1:29" s="178" customFormat="1" ht="51" customHeight="1" thickBot="1">
      <c r="A15" s="553" t="s">
        <v>34</v>
      </c>
      <c r="B15" s="554"/>
      <c r="C15" s="555" t="str">
        <f>B16</f>
        <v>Ďurkovič R.</v>
      </c>
      <c r="D15" s="556"/>
      <c r="E15" s="184"/>
      <c r="F15" s="557" t="str">
        <f>B17</f>
        <v>Strehársky M.</v>
      </c>
      <c r="G15" s="556"/>
      <c r="H15" s="184"/>
      <c r="I15" s="557" t="str">
        <f>B18</f>
        <v>Burian M.</v>
      </c>
      <c r="J15" s="556"/>
      <c r="K15" s="184"/>
      <c r="L15" s="613" t="str">
        <f>B19</f>
        <v>Rom M.</v>
      </c>
      <c r="M15" s="614"/>
      <c r="N15" s="184"/>
      <c r="O15" s="536" t="s">
        <v>81</v>
      </c>
      <c r="P15" s="550"/>
      <c r="Q15" s="536" t="s">
        <v>82</v>
      </c>
      <c r="R15" s="550"/>
      <c r="S15" s="551" t="s">
        <v>39</v>
      </c>
      <c r="T15" s="550"/>
      <c r="U15" s="551" t="s">
        <v>83</v>
      </c>
      <c r="V15" s="550"/>
      <c r="W15" s="551" t="s">
        <v>84</v>
      </c>
      <c r="X15" s="550"/>
      <c r="Y15" s="551" t="s">
        <v>85</v>
      </c>
      <c r="Z15" s="552"/>
      <c r="AA15" s="187"/>
      <c r="AB15" s="536" t="s">
        <v>44</v>
      </c>
      <c r="AC15" s="537"/>
    </row>
    <row r="16" spans="1:29" ht="24.75" customHeight="1">
      <c r="A16" s="234">
        <f>'SKUPINY BC4'!B15</f>
        <v>402</v>
      </c>
      <c r="B16" s="235" t="str">
        <f>'SKUPINY BC4'!C15</f>
        <v>Ďurkovič R.</v>
      </c>
      <c r="C16" s="231"/>
      <c r="D16" s="192"/>
      <c r="E16" s="192"/>
      <c r="F16" s="193">
        <v>2</v>
      </c>
      <c r="G16" s="193">
        <v>6</v>
      </c>
      <c r="H16" s="194"/>
      <c r="I16" s="193">
        <v>3</v>
      </c>
      <c r="J16" s="211">
        <v>3</v>
      </c>
      <c r="K16" s="193"/>
      <c r="L16" s="193">
        <v>16</v>
      </c>
      <c r="M16" s="193">
        <v>0</v>
      </c>
      <c r="N16" s="203"/>
      <c r="O16" s="529">
        <f>IF($C16&gt;$D16,1,0)+IF($F16&gt;$G16,1,0)+IF($I16&gt;$J16,1,0)+IF(L16&gt;M16,1,0)+$E16+$H16+$K16+N16</f>
        <v>1</v>
      </c>
      <c r="P16" s="530"/>
      <c r="Q16" s="530">
        <f>SUM(N(IF(F16="","",1))+N(IF(I16="","",1))+N(IF(L16="","",1))+N(IF(C16="","",1)))</f>
        <v>3</v>
      </c>
      <c r="R16" s="530"/>
      <c r="S16" s="195">
        <f aca="true" t="shared" si="1" ref="S16:T19">IF(AND(C16="",F16="",I16="",L16=""),"",N(C16)+N(F16)+N(I16)+N(L16))</f>
        <v>21</v>
      </c>
      <c r="T16" s="195">
        <f t="shared" si="1"/>
        <v>9</v>
      </c>
      <c r="U16" s="531">
        <f>IF(Q16="","",ROUND(O16/Q16,2))</f>
        <v>0.33</v>
      </c>
      <c r="V16" s="531"/>
      <c r="W16" s="531">
        <f>IF(Q16="","",ROUND((S16-T16)/Q16,2))</f>
        <v>4</v>
      </c>
      <c r="X16" s="531"/>
      <c r="Y16" s="531">
        <f>IF(Q16="","",ROUND(S16/Q16,2))</f>
        <v>7</v>
      </c>
      <c r="Z16" s="531"/>
      <c r="AA16" s="196">
        <f>IF(SUM(C16:N16)=0,0,U16*1000000+W16*1000+Y16)</f>
        <v>334007</v>
      </c>
      <c r="AB16" s="612">
        <f>IF(AA16=0,"",IF(LARGE(AA$16:AA$19,1)=AA16,1,IF(LARGE(AA$16:AA$19,2)=AA16,2,IF(LARGE(AA$16:AA$19,3)=AA16,3,IF(LARGE(AA$16:AA$19,4)=AA16,4,-1)))))</f>
        <v>3</v>
      </c>
      <c r="AC16" s="584"/>
    </row>
    <row r="17" spans="1:29" ht="24.75" customHeight="1">
      <c r="A17" s="236">
        <f>'SKUPINY BC4'!B16</f>
        <v>403</v>
      </c>
      <c r="B17" s="237" t="str">
        <f>'SKUPINY BC4'!C16</f>
        <v>Strehársky M.</v>
      </c>
      <c r="C17" s="232">
        <f>IF(G16="","",G16)</f>
        <v>6</v>
      </c>
      <c r="D17" s="189">
        <f>IF(F16="","",F16)</f>
        <v>2</v>
      </c>
      <c r="E17" s="189"/>
      <c r="F17" s="188"/>
      <c r="G17" s="188"/>
      <c r="H17" s="188"/>
      <c r="I17" s="189">
        <v>5</v>
      </c>
      <c r="J17" s="189">
        <v>2</v>
      </c>
      <c r="K17" s="189"/>
      <c r="L17" s="189">
        <v>14</v>
      </c>
      <c r="M17" s="189">
        <v>0</v>
      </c>
      <c r="N17" s="204"/>
      <c r="O17" s="522">
        <f>IF($C17&gt;$D17,1,0)+IF($F17&gt;$G17,1,0)+IF($I17&gt;$J17,1,0)+IF(L17&gt;M17,1,0)+$E17+$H17+$K17+N17</f>
        <v>3</v>
      </c>
      <c r="P17" s="523"/>
      <c r="Q17" s="523">
        <f>SUM(N(IF(F17="","",1))+N(IF(I17="","",1))+N(IF(L17="","",1))+N(IF(C17="","",1)))</f>
        <v>3</v>
      </c>
      <c r="R17" s="523"/>
      <c r="S17" s="190">
        <f t="shared" si="1"/>
        <v>25</v>
      </c>
      <c r="T17" s="190">
        <f t="shared" si="1"/>
        <v>4</v>
      </c>
      <c r="U17" s="524">
        <f>IF(Q17="","",ROUND(O17/Q17,2))</f>
        <v>1</v>
      </c>
      <c r="V17" s="524"/>
      <c r="W17" s="524">
        <f>IF(Q17="","",ROUND((S17-T17)/Q17,2))</f>
        <v>7</v>
      </c>
      <c r="X17" s="524"/>
      <c r="Y17" s="524">
        <f>IF(Q17="","",ROUND(S17/Q17,2))</f>
        <v>8.33</v>
      </c>
      <c r="Z17" s="524"/>
      <c r="AA17" s="186">
        <f>IF(SUM(C17:N17)=0,0,U17*1000000+W17*1000+Y17)</f>
        <v>1007008.33</v>
      </c>
      <c r="AB17" s="549">
        <f>IF(AA17=0,"",IF(LARGE(AA$16:AA$19,1)=AA17,1,IF(LARGE(AA$16:AA$19,2)=AA17,2,IF(LARGE(AA$16:AA$19,3)=AA17,3,IF(LARGE(AA$16:AA$19,4)=AA17,4,-1)))))</f>
        <v>1</v>
      </c>
      <c r="AC17" s="528"/>
    </row>
    <row r="18" spans="1:29" ht="24.75" customHeight="1" thickBot="1">
      <c r="A18" s="236">
        <f>'SKUPINY BC4'!B17</f>
        <v>406</v>
      </c>
      <c r="B18" s="237" t="str">
        <f>'SKUPINY BC4'!C17</f>
        <v>Burian M.</v>
      </c>
      <c r="C18" s="360">
        <f>IF(J16="","",J16)</f>
        <v>3</v>
      </c>
      <c r="D18" s="189">
        <f>IF(I16="","",I16)</f>
        <v>3</v>
      </c>
      <c r="E18" s="189">
        <v>1</v>
      </c>
      <c r="F18" s="189">
        <f>IF(J17="","",J17)</f>
        <v>2</v>
      </c>
      <c r="G18" s="189">
        <f>IF(I17="","",I17)</f>
        <v>5</v>
      </c>
      <c r="H18" s="189"/>
      <c r="I18" s="188"/>
      <c r="J18" s="188"/>
      <c r="K18" s="188"/>
      <c r="L18" s="189">
        <v>7</v>
      </c>
      <c r="M18" s="189">
        <v>2</v>
      </c>
      <c r="N18" s="172"/>
      <c r="O18" s="522">
        <f>IF($C18&gt;$D18,1,0)+IF($F18&gt;$G18,1,0)+IF($I18&gt;$J18,1,0)+IF(L18&gt;M18,1,0)+$E18+$H18+$K18+N18</f>
        <v>2</v>
      </c>
      <c r="P18" s="523"/>
      <c r="Q18" s="523">
        <f>SUM(N(IF(F18="","",1))+N(IF(I18="","",1))+N(IF(L18="","",1))+N(IF(C18="","",1)))</f>
        <v>3</v>
      </c>
      <c r="R18" s="523"/>
      <c r="S18" s="190">
        <f t="shared" si="1"/>
        <v>12</v>
      </c>
      <c r="T18" s="190">
        <f t="shared" si="1"/>
        <v>10</v>
      </c>
      <c r="U18" s="524">
        <f>IF(Q18="","",ROUND(O18/Q18,2))</f>
        <v>0.67</v>
      </c>
      <c r="V18" s="524"/>
      <c r="W18" s="524">
        <f>IF(Q18="","",ROUND((S18-T18)/Q18,2))</f>
        <v>0.67</v>
      </c>
      <c r="X18" s="524"/>
      <c r="Y18" s="524">
        <f>IF(Q18="","",ROUND(S18/Q18,2))</f>
        <v>4</v>
      </c>
      <c r="Z18" s="524"/>
      <c r="AA18" s="186">
        <f>IF(SUM(C18:N18)=0,0,U18*1000000+W18*1000+Y18)</f>
        <v>670674</v>
      </c>
      <c r="AB18" s="549">
        <f>IF(AA18=0,"",IF(LARGE(AA$16:AA$19,1)=AA18,1,IF(LARGE(AA$16:AA$19,2)=AA18,2,IF(LARGE(AA$16:AA$19,3)=AA18,3,IF(LARGE(AA$16:AA$19,4)=AA18,4,-1)))))</f>
        <v>2</v>
      </c>
      <c r="AC18" s="528"/>
    </row>
    <row r="19" spans="1:29" ht="24.75" customHeight="1" thickBot="1">
      <c r="A19" s="238">
        <f>'SKUPINY BC4'!B18</f>
        <v>407</v>
      </c>
      <c r="B19" s="239" t="str">
        <f>'SKUPINY BC4'!C18</f>
        <v>Rom M.</v>
      </c>
      <c r="C19" s="233">
        <f>IF(M16="","",M16)</f>
        <v>0</v>
      </c>
      <c r="D19" s="199">
        <f>IF(L16="","",L16)</f>
        <v>16</v>
      </c>
      <c r="E19" s="199"/>
      <c r="F19" s="199">
        <f>IF(M17="","",M17)</f>
        <v>0</v>
      </c>
      <c r="G19" s="199">
        <f>IF(L17="","",L17)</f>
        <v>14</v>
      </c>
      <c r="H19" s="199"/>
      <c r="I19" s="199">
        <f>IF(M18="","",M18)</f>
        <v>2</v>
      </c>
      <c r="J19" s="199">
        <f>IF(L18="","",L18)</f>
        <v>7</v>
      </c>
      <c r="K19" s="199"/>
      <c r="L19" s="200"/>
      <c r="M19" s="200"/>
      <c r="N19" s="247"/>
      <c r="O19" s="517">
        <f>IF($C19&gt;$D19,1,0)+IF($F19&gt;$G19,1,0)+IF($I19&gt;$J19,1,0)+IF(L19&gt;M19,1,0)+$E19+$H19+$K19+N19</f>
        <v>0</v>
      </c>
      <c r="P19" s="518"/>
      <c r="Q19" s="518">
        <f>SUM(N(IF(F19="","",1))+N(IF(I19="","",1))+N(IF(L19="","",1))+N(IF(C19="","",1)))</f>
        <v>3</v>
      </c>
      <c r="R19" s="518"/>
      <c r="S19" s="201">
        <f t="shared" si="1"/>
        <v>2</v>
      </c>
      <c r="T19" s="201">
        <f t="shared" si="1"/>
        <v>37</v>
      </c>
      <c r="U19" s="519">
        <f>IF(Q19="","",ROUND(O19/Q19,2))</f>
        <v>0</v>
      </c>
      <c r="V19" s="519"/>
      <c r="W19" s="519">
        <f>IF(Q19="","",(S19-T19)/Q19)</f>
        <v>-11.666666666666666</v>
      </c>
      <c r="X19" s="519"/>
      <c r="Y19" s="519">
        <f>IF(Q19="","",ROUND(S19/Q19,2))</f>
        <v>0.67</v>
      </c>
      <c r="Z19" s="519"/>
      <c r="AA19" s="202">
        <f>IF(SUM(C19:N19)=0,0,U19*1000000+W19*1000+Y19)</f>
        <v>-11665.996666666666</v>
      </c>
      <c r="AB19" s="547">
        <f>IF(AA19=0,"",IF(LARGE(AA$16:AA$19,1)=AA19,1,IF(LARGE(AA$16:AA$19,2)=AA19,2,IF(LARGE(AA$16:AA$19,3)=AA19,3,IF(LARGE(AA$16:AA$19,4)=AA19,4,-1)))))</f>
        <v>4</v>
      </c>
      <c r="AC19" s="521"/>
    </row>
    <row r="20" ht="15.75" hidden="1" thickBot="1"/>
    <row r="21" spans="1:29" s="179" customFormat="1" ht="66.75" customHeight="1" hidden="1" thickBot="1">
      <c r="A21" s="538" t="s">
        <v>35</v>
      </c>
      <c r="B21" s="539"/>
      <c r="C21" s="608" t="e">
        <f>B22</f>
        <v>#N/A</v>
      </c>
      <c r="D21" s="609"/>
      <c r="E21" s="241"/>
      <c r="F21" s="610" t="e">
        <f>B23</f>
        <v>#N/A</v>
      </c>
      <c r="G21" s="609"/>
      <c r="H21" s="241"/>
      <c r="I21" s="610" t="e">
        <f>B24</f>
        <v>#N/A</v>
      </c>
      <c r="J21" s="609"/>
      <c r="K21" s="241"/>
      <c r="L21" s="609"/>
      <c r="M21" s="611"/>
      <c r="N21" s="181"/>
      <c r="O21" s="532" t="s">
        <v>81</v>
      </c>
      <c r="P21" s="533"/>
      <c r="Q21" s="532" t="s">
        <v>82</v>
      </c>
      <c r="R21" s="533"/>
      <c r="S21" s="534" t="s">
        <v>39</v>
      </c>
      <c r="T21" s="533"/>
      <c r="U21" s="534" t="s">
        <v>83</v>
      </c>
      <c r="V21" s="533"/>
      <c r="W21" s="534" t="s">
        <v>84</v>
      </c>
      <c r="X21" s="533"/>
      <c r="Y21" s="534" t="s">
        <v>85</v>
      </c>
      <c r="Z21" s="535"/>
      <c r="AA21" s="180"/>
      <c r="AB21" s="536" t="s">
        <v>44</v>
      </c>
      <c r="AC21" s="537"/>
    </row>
    <row r="22" spans="1:29" ht="24.75" customHeight="1" hidden="1">
      <c r="A22" s="234" t="e">
        <f>'SKUPINY BC4'!B23</f>
        <v>#N/A</v>
      </c>
      <c r="B22" s="235" t="e">
        <f>'SKUPINY BC4'!C23</f>
        <v>#N/A</v>
      </c>
      <c r="C22" s="231"/>
      <c r="D22" s="192"/>
      <c r="E22" s="206"/>
      <c r="F22" s="193">
        <v>12</v>
      </c>
      <c r="G22" s="193">
        <v>1</v>
      </c>
      <c r="H22" s="206"/>
      <c r="I22" s="193">
        <v>12</v>
      </c>
      <c r="J22" s="193">
        <v>0</v>
      </c>
      <c r="K22" s="206"/>
      <c r="L22" s="211"/>
      <c r="M22" s="193"/>
      <c r="N22" s="243"/>
      <c r="O22" s="529">
        <f>IF($C22&gt;$D22,1,0)+IF($F22&gt;$G22,1,0)+IF($I22&gt;$J22,1,0)+IF(L22&gt;M22,1,0)+$E22+$H22+$K22+N22</f>
        <v>2</v>
      </c>
      <c r="P22" s="530"/>
      <c r="Q22" s="530">
        <f>SUM(N(IF(F22="","",1))+N(IF(I22="","",1))+N(IF(L22="","",1))+N(IF(C22="","",1)))</f>
        <v>2</v>
      </c>
      <c r="R22" s="530"/>
      <c r="S22" s="170">
        <f>IF(AND(F22="",I22="",L22=""),"",F22+I22+L22)</f>
        <v>24</v>
      </c>
      <c r="T22" s="171">
        <f>IF(AND(G22="",J22="",M22=""),"",G22+J22+M22)</f>
        <v>1</v>
      </c>
      <c r="U22" s="605">
        <f>IF(Q22="","",ROUND(O22/Q22,2))</f>
        <v>1</v>
      </c>
      <c r="V22" s="606"/>
      <c r="W22" s="605">
        <f>IF(Q22="","",ROUND((S22-T22)/Q22,2))</f>
        <v>11.5</v>
      </c>
      <c r="X22" s="606"/>
      <c r="Y22" s="605">
        <f>IF(Q22="","",ROUND(S22/Q22,2))</f>
        <v>12</v>
      </c>
      <c r="Z22" s="607"/>
      <c r="AA22" s="257">
        <f>IF(SUM(C22:N22)=0,0,U22*1000000+W22*1000+Y22)</f>
        <v>1011512</v>
      </c>
      <c r="AB22" s="601">
        <f>IF(AA22=0,"",IF(LARGE(AA$22:AA$25,1)=AA22,1,IF(LARGE(AA$22:AA$25,2)=AA22,2,IF(LARGE(AA$22:AA$25,3)=AA22,3,IF(LARGE(AA$22:AA$25,4)=AA22,4,-1)))))</f>
        <v>1</v>
      </c>
      <c r="AC22" s="584"/>
    </row>
    <row r="23" spans="1:29" ht="24.75" customHeight="1" hidden="1">
      <c r="A23" s="236" t="e">
        <f>'SKUPINY BC4'!B24</f>
        <v>#N/A</v>
      </c>
      <c r="B23" s="237" t="e">
        <f>'SKUPINY BC4'!C24</f>
        <v>#N/A</v>
      </c>
      <c r="C23" s="232">
        <f>IF(G22="","",G22)</f>
        <v>1</v>
      </c>
      <c r="D23" s="189">
        <f>IF(F22="","",F22)</f>
        <v>12</v>
      </c>
      <c r="E23" s="185"/>
      <c r="F23" s="188"/>
      <c r="G23" s="188"/>
      <c r="H23" s="185"/>
      <c r="I23" s="189">
        <v>9</v>
      </c>
      <c r="J23" s="189">
        <v>0</v>
      </c>
      <c r="K23" s="185"/>
      <c r="L23" s="189"/>
      <c r="M23" s="189"/>
      <c r="N23" s="175"/>
      <c r="O23" s="522">
        <f>IF($C23&gt;$D23,1,0)+IF($F23&gt;$G23,1,0)+IF($I23&gt;$J23,1,0)+IF(L23&gt;M23,1,0)+$E23+$H23+$K23+N23</f>
        <v>1</v>
      </c>
      <c r="P23" s="523"/>
      <c r="Q23" s="523">
        <f>SUM(N(IF(F23="","",1))+N(IF(I23="","",1))+N(IF(L23="","",1))+N(IF(C23="","",1)))</f>
        <v>2</v>
      </c>
      <c r="R23" s="523"/>
      <c r="S23" s="173">
        <f>IF(AND(C23="",I23="",L23=""),"",C23+I23+L23)</f>
        <v>10</v>
      </c>
      <c r="T23" s="174">
        <f>IF(AND(D23="",J23="",M23=""),"",D23+J23+M23)</f>
        <v>12</v>
      </c>
      <c r="U23" s="602">
        <f>IF(Q23="","",ROUND(O23/Q23,2))</f>
        <v>0.5</v>
      </c>
      <c r="V23" s="603"/>
      <c r="W23" s="602">
        <f>IF(Q23="","",ROUND((S23-T23)/Q23,2))</f>
        <v>-1</v>
      </c>
      <c r="X23" s="603"/>
      <c r="Y23" s="602">
        <f>IF(Q23="","",ROUND(S23/Q23,2))</f>
        <v>5</v>
      </c>
      <c r="Z23" s="604"/>
      <c r="AA23" s="258">
        <f>IF(SUM(C23:N23)=0,0,U23*1000000+W23*1000+Y23)</f>
        <v>499005</v>
      </c>
      <c r="AB23" s="515">
        <f>IF(AA23=0,"",IF(LARGE(AA$22:AA$25,1)=AA23,1,IF(LARGE(AA$22:AA$25,2)=AA23,2,IF(LARGE(AA$22:AA$25,3)=AA23,3,IF(LARGE(AA$22:AA$25,4)=AA23,4,-1)))))</f>
        <v>2</v>
      </c>
      <c r="AC23" s="516"/>
    </row>
    <row r="24" spans="1:29" ht="24.75" customHeight="1" hidden="1" thickBot="1">
      <c r="A24" s="238" t="e">
        <f>'SKUPINY BC4'!B25</f>
        <v>#N/A</v>
      </c>
      <c r="B24" s="239" t="e">
        <f>'SKUPINY BC4'!C25</f>
        <v>#N/A</v>
      </c>
      <c r="C24" s="233">
        <f>IF(J22="","",J22)</f>
        <v>0</v>
      </c>
      <c r="D24" s="199">
        <f>IF(I22="","",I22)</f>
        <v>12</v>
      </c>
      <c r="E24" s="207"/>
      <c r="F24" s="199">
        <f>IF(J23="","",J23)</f>
        <v>0</v>
      </c>
      <c r="G24" s="199">
        <f>IF(I23="","",I23)</f>
        <v>9</v>
      </c>
      <c r="H24" s="207"/>
      <c r="I24" s="200"/>
      <c r="J24" s="200"/>
      <c r="K24" s="207"/>
      <c r="L24" s="199"/>
      <c r="M24" s="199"/>
      <c r="N24" s="169"/>
      <c r="O24" s="517">
        <f>IF($C24&gt;$D24,1,0)+IF($F24&gt;$G24,1,0)+IF($I24&gt;$J24,1,0)+IF(L24&gt;M24,1,0)+$E24+$H24+$K24+N24</f>
        <v>0</v>
      </c>
      <c r="P24" s="518"/>
      <c r="Q24" s="518">
        <f>SUM(N(IF(F24="","",1))+N(IF(I24="","",1))+N(IF(L24="","",1))+N(IF(C24="","",1)))</f>
        <v>2</v>
      </c>
      <c r="R24" s="518"/>
      <c r="S24" s="173">
        <f>IF(AND(C24="",I24="",L24=""),"",C24+I24+L24)</f>
        <v>0</v>
      </c>
      <c r="T24" s="174">
        <f>IF(AND(D24="",J24="",M24=""),"",D24+J24+M24)</f>
        <v>12</v>
      </c>
      <c r="U24" s="598">
        <f>IF(Q24="","",ROUND(O24/Q24,2))</f>
        <v>0</v>
      </c>
      <c r="V24" s="599"/>
      <c r="W24" s="598">
        <f>IF(Q24="","",ROUND((S24-T24)/Q24,2))</f>
        <v>-6</v>
      </c>
      <c r="X24" s="599"/>
      <c r="Y24" s="598">
        <f>IF(Q24="","",ROUND(S24/Q24,2))</f>
        <v>0</v>
      </c>
      <c r="Z24" s="600"/>
      <c r="AA24" s="259">
        <f>IF(SUM(C24:N24)=0,0,U24*1000000+W24*1000+Y24)</f>
        <v>-6000</v>
      </c>
      <c r="AB24" s="589">
        <f>IF(AA24=0,"",IF(LARGE(AA$22:AA$25,1)=AA24,1,IF(LARGE(AA$22:AA$25,2)=AA24,2,IF(LARGE(AA$22:AA$25,3)=AA24,3,IF(LARGE(AA$22:AA$25,4)=AA24,4,-1)))))</f>
        <v>3</v>
      </c>
      <c r="AC24" s="590"/>
    </row>
    <row r="25" spans="1:29" ht="24.75" customHeight="1" hidden="1" thickBot="1">
      <c r="A25" s="242" t="e">
        <f>'SKUPINY BC4'!B26</f>
        <v>#N/A</v>
      </c>
      <c r="B25" s="242" t="e">
        <f>'SKUPINY BC4'!C26</f>
        <v>#N/A</v>
      </c>
      <c r="C25" s="244">
        <f>IF(M22="","",M22)</f>
      </c>
      <c r="D25" s="248">
        <f>IF(L22="","",L22)</f>
      </c>
      <c r="E25" s="249"/>
      <c r="F25" s="245">
        <f>IF(M23="","",M23)</f>
      </c>
      <c r="G25" s="245">
        <f>IF(L23="","",L23)</f>
      </c>
      <c r="H25" s="249"/>
      <c r="I25" s="245">
        <f>IF(M24="","",M24)</f>
      </c>
      <c r="J25" s="245">
        <f>IF(L24="","",L24)</f>
      </c>
      <c r="K25" s="249"/>
      <c r="L25" s="246"/>
      <c r="M25" s="246"/>
      <c r="N25" s="182"/>
      <c r="O25" s="591">
        <f>IF($C25&gt;$D25,1,0)+IF($F25&gt;$G25,1,0)+IF($I25&gt;$J25,1,0)+IF(L25&gt;M25,1,0)+$E25+$H25+$K25+N25</f>
        <v>0</v>
      </c>
      <c r="P25" s="592"/>
      <c r="Q25" s="592">
        <f>SUM(N(IF(F25="","",1))+N(IF(I25="","",1))+N(IF(L25="","",1))+N(IF(C25="","",1)))</f>
        <v>0</v>
      </c>
      <c r="R25" s="592"/>
      <c r="S25" s="176">
        <f>IF(AND(C25="",F25="",I25=""),"",C25+F25+I25)</f>
      </c>
      <c r="T25" s="177">
        <f>IF(AND(D25="",G25="",J25=""),"",D25+G25+J25)</f>
      </c>
      <c r="U25" s="593" t="e">
        <f>IF(Q25="","",ROUND(O25/Q25,2))</f>
        <v>#DIV/0!</v>
      </c>
      <c r="V25" s="594"/>
      <c r="W25" s="593" t="e">
        <f>IF(Q25="","",(S25-T25)/Q25)</f>
        <v>#VALUE!</v>
      </c>
      <c r="X25" s="594"/>
      <c r="Y25" s="593" t="e">
        <f>IF(Q25="","",ROUND(S25/Q25,2))</f>
        <v>#VALUE!</v>
      </c>
      <c r="Z25" s="595"/>
      <c r="AA25" s="260"/>
      <c r="AB25" s="596">
        <f>IF(AA25=0,"",IF(LARGE(AA$22:AA$25,1)=AA25,1,IF(LARGE(AA$22:AA$25,2)=AA25,2,IF(LARGE(AA$22:AA$25,3)=AA25,3,IF(LARGE(AA$22:AA$25,4)=AA25,4,-1)))))</f>
      </c>
      <c r="AC25" s="597"/>
    </row>
    <row r="26" ht="15.75" hidden="1" thickBot="1"/>
    <row r="27" spans="1:29" s="179" customFormat="1" ht="66.75" customHeight="1" hidden="1" thickBot="1">
      <c r="A27" s="538" t="s">
        <v>36</v>
      </c>
      <c r="B27" s="539"/>
      <c r="C27" s="585" t="e">
        <f>B28</f>
        <v>#N/A</v>
      </c>
      <c r="D27" s="586"/>
      <c r="E27" s="253"/>
      <c r="F27" s="587" t="e">
        <f>B29</f>
        <v>#N/A</v>
      </c>
      <c r="G27" s="586"/>
      <c r="H27" s="253"/>
      <c r="I27" s="587" t="e">
        <f>B30</f>
        <v>#N/A</v>
      </c>
      <c r="J27" s="586"/>
      <c r="K27" s="253"/>
      <c r="L27" s="586"/>
      <c r="M27" s="588"/>
      <c r="N27" s="181"/>
      <c r="O27" s="536" t="s">
        <v>81</v>
      </c>
      <c r="P27" s="550"/>
      <c r="Q27" s="536" t="s">
        <v>82</v>
      </c>
      <c r="R27" s="550"/>
      <c r="S27" s="551" t="s">
        <v>39</v>
      </c>
      <c r="T27" s="550"/>
      <c r="U27" s="551" t="s">
        <v>83</v>
      </c>
      <c r="V27" s="550"/>
      <c r="W27" s="551" t="s">
        <v>84</v>
      </c>
      <c r="X27" s="550"/>
      <c r="Y27" s="551" t="s">
        <v>85</v>
      </c>
      <c r="Z27" s="552"/>
      <c r="AA27" s="187"/>
      <c r="AB27" s="536" t="s">
        <v>44</v>
      </c>
      <c r="AC27" s="537"/>
    </row>
    <row r="28" spans="1:29" ht="24.75" customHeight="1" hidden="1">
      <c r="A28" s="234" t="e">
        <f>'SKUPINY BC4'!B31</f>
        <v>#N/A</v>
      </c>
      <c r="B28" s="250" t="e">
        <f>'SKUPINY BC4'!C31</f>
        <v>#N/A</v>
      </c>
      <c r="C28" s="191"/>
      <c r="D28" s="192"/>
      <c r="E28" s="206"/>
      <c r="F28" s="193">
        <v>4</v>
      </c>
      <c r="G28" s="193">
        <v>9</v>
      </c>
      <c r="H28" s="206"/>
      <c r="I28" s="193">
        <v>14</v>
      </c>
      <c r="J28" s="193">
        <v>1</v>
      </c>
      <c r="K28" s="206"/>
      <c r="L28" s="211"/>
      <c r="M28" s="254"/>
      <c r="N28" s="243"/>
      <c r="O28" s="529">
        <f>IF($C28&gt;$D28,1,0)+IF($F28&gt;$G28,1,0)+IF($I28&gt;$J28,1,0)+IF(L28&gt;M28,1,0)+$E28+$H28+$K28+N28</f>
        <v>1</v>
      </c>
      <c r="P28" s="530"/>
      <c r="Q28" s="530">
        <f>SUM(N(IF(F28="","",1))+N(IF(I28="","",1))+N(IF(L28="","",1))+N(IF(C28="","",1)))</f>
        <v>2</v>
      </c>
      <c r="R28" s="530"/>
      <c r="S28" s="195">
        <f>IF(AND(F28="",I28="",L28=""),"",F28+I28+L28)</f>
        <v>18</v>
      </c>
      <c r="T28" s="195">
        <f>IF(AND(G28="",J28="",M28=""),"",G28+J28+M28)</f>
        <v>10</v>
      </c>
      <c r="U28" s="531">
        <f>IF(Q28="","",ROUND(O28/Q28,2))</f>
        <v>0.5</v>
      </c>
      <c r="V28" s="531"/>
      <c r="W28" s="531">
        <f>IF(Q28="","",ROUND((S28-T28)/Q28,2))</f>
        <v>4</v>
      </c>
      <c r="X28" s="531"/>
      <c r="Y28" s="531">
        <f>IF(Q28="","",ROUND(S28/Q28,2))</f>
        <v>9</v>
      </c>
      <c r="Z28" s="531"/>
      <c r="AA28" s="261">
        <f>IF(SUM(C28:N28)=0,0,U28*1000000+W28*1000+Y28)</f>
        <v>504009</v>
      </c>
      <c r="AB28" s="583">
        <f>IF(AA28=0,"",IF(LARGE(AA$28:AA$31,1)=AA28,1,IF(LARGE(AA$28:AA$31,2)=AA28,2,IF(LARGE(AA$28:AA$31,3)=AA28,3,IF(LARGE(AA$28:AA$31,4)=AA28,4,-1)))))</f>
        <v>2</v>
      </c>
      <c r="AC28" s="584"/>
    </row>
    <row r="29" spans="1:29" ht="24.75" customHeight="1" hidden="1">
      <c r="A29" s="236" t="e">
        <f>'SKUPINY BC4'!B32</f>
        <v>#N/A</v>
      </c>
      <c r="B29" s="251" t="e">
        <f>'SKUPINY BC4'!C32</f>
        <v>#N/A</v>
      </c>
      <c r="C29" s="197">
        <f>IF(G28="","",G28)</f>
        <v>9</v>
      </c>
      <c r="D29" s="189">
        <f>IF(F28="","",F28)</f>
        <v>4</v>
      </c>
      <c r="E29" s="185"/>
      <c r="F29" s="188"/>
      <c r="G29" s="188"/>
      <c r="H29" s="185"/>
      <c r="I29" s="189">
        <v>10</v>
      </c>
      <c r="J29" s="189">
        <v>1</v>
      </c>
      <c r="K29" s="185"/>
      <c r="L29" s="189"/>
      <c r="M29" s="255"/>
      <c r="N29" s="175"/>
      <c r="O29" s="522">
        <f>IF($C29&gt;$D29,1,0)+IF($F29&gt;$G29,1,0)+IF($I29&gt;$J29,1,0)+IF(L29&gt;M29,1,0)+$E29+$H29+$K29+N29</f>
        <v>2</v>
      </c>
      <c r="P29" s="523"/>
      <c r="Q29" s="523">
        <f>SUM(N(IF(F29="","",1))+N(IF(I29="","",1))+N(IF(L29="","",1))+N(IF(C29="","",1)))</f>
        <v>2</v>
      </c>
      <c r="R29" s="523"/>
      <c r="S29" s="190">
        <f>IF(AND(C29="",I29="",L29=""),"",C29+I29+L29)</f>
        <v>19</v>
      </c>
      <c r="T29" s="190">
        <f>IF(AND(D29="",J29="",M29=""),"",D29+J29+M29)</f>
        <v>5</v>
      </c>
      <c r="U29" s="524">
        <f>IF(Q29="","",ROUND(O29/Q29,2))</f>
        <v>1</v>
      </c>
      <c r="V29" s="524"/>
      <c r="W29" s="524">
        <f>IF(Q29="","",ROUND((S29-T29)/Q29,2))</f>
        <v>7</v>
      </c>
      <c r="X29" s="524"/>
      <c r="Y29" s="524">
        <f>IF(Q29="","",ROUND(S29/Q29,2))</f>
        <v>9.5</v>
      </c>
      <c r="Z29" s="524"/>
      <c r="AA29" s="262">
        <f>IF(SUM(C29:N29)=0,0,U29*1000000+W29*1000+Y29)</f>
        <v>1007009.5</v>
      </c>
      <c r="AB29" s="581">
        <f>IF(AA29=0,"",IF(LARGE(AA$28:AA$31,1)=AA29,1,IF(LARGE(AA$28:AA$31,2)=AA29,2,IF(LARGE(AA$28:AA$31,3)=AA29,3,IF(LARGE(AA$28:AA$31,4)=AA29,4,-1)))))</f>
        <v>1</v>
      </c>
      <c r="AC29" s="516"/>
    </row>
    <row r="30" spans="1:29" ht="24.75" customHeight="1" hidden="1">
      <c r="A30" s="236" t="e">
        <f>'SKUPINY BC4'!B33</f>
        <v>#N/A</v>
      </c>
      <c r="B30" s="251" t="e">
        <f>'SKUPINY BC4'!C33</f>
        <v>#N/A</v>
      </c>
      <c r="C30" s="197">
        <f>IF(J28="","",J28)</f>
        <v>1</v>
      </c>
      <c r="D30" s="189">
        <f>IF(I28="","",I28)</f>
        <v>14</v>
      </c>
      <c r="E30" s="185"/>
      <c r="F30" s="189">
        <f>IF(J29="","",J29)</f>
        <v>1</v>
      </c>
      <c r="G30" s="189">
        <f>IF(I29="","",I29)</f>
        <v>10</v>
      </c>
      <c r="H30" s="185"/>
      <c r="I30" s="188"/>
      <c r="J30" s="188"/>
      <c r="K30" s="185"/>
      <c r="L30" s="189"/>
      <c r="M30" s="255"/>
      <c r="N30" s="183"/>
      <c r="O30" s="522">
        <f>IF($C30&gt;$D30,1,0)+IF($F30&gt;$G30,1,0)+IF($I30&gt;$J30,1,0)+IF(L30&gt;M30,1,0)+$E30+$H30+$K30+N30</f>
        <v>0</v>
      </c>
      <c r="P30" s="523"/>
      <c r="Q30" s="523">
        <f>SUM(N(IF(F30="","",1))+N(IF(I30="","",1))+N(IF(L30="","",1))+N(IF(C30="","",1)))</f>
        <v>2</v>
      </c>
      <c r="R30" s="523"/>
      <c r="S30" s="190">
        <f>IF(AND(C30="",I30="",L30=""),"",C30+I30+L30)</f>
        <v>1</v>
      </c>
      <c r="T30" s="190">
        <f>IF(AND(D30="",J30="",M30=""),"",D30+J30+M30)</f>
        <v>14</v>
      </c>
      <c r="U30" s="524">
        <f>IF(Q30="","",ROUND(O30/Q30,2))</f>
        <v>0</v>
      </c>
      <c r="V30" s="524"/>
      <c r="W30" s="524">
        <f>IF(Q30="","",ROUND((S30-T30)/Q30,2))</f>
        <v>-6.5</v>
      </c>
      <c r="X30" s="524"/>
      <c r="Y30" s="524">
        <f>IF(Q30="","",ROUND(S30/Q30,2))</f>
        <v>0.5</v>
      </c>
      <c r="Z30" s="524"/>
      <c r="AA30" s="262">
        <f>IF(SUM(C30:N30)=0,0,U30*1000000+W30*1000+Y30)</f>
        <v>-6499.5</v>
      </c>
      <c r="AB30" s="581">
        <f>IF(AA30=0,"",IF(LARGE(AA$28:AA$31,1)=AA30,1,IF(LARGE(AA$28:AA$31,2)=AA30,2,IF(LARGE(AA$28:AA$31,3)=AA30,3,IF(LARGE(AA$28:AA$31,4)=AA30,4,-1)))))</f>
        <v>3</v>
      </c>
      <c r="AC30" s="516"/>
    </row>
    <row r="31" spans="1:29" ht="24.75" customHeight="1" hidden="1" thickBot="1">
      <c r="A31" s="238" t="e">
        <f>'SKUPINY BC4'!B34</f>
        <v>#N/A</v>
      </c>
      <c r="B31" s="252" t="e">
        <f>'SKUPINY BC4'!C34</f>
        <v>#N/A</v>
      </c>
      <c r="C31" s="198">
        <f>IF(M28="","",M28)</f>
      </c>
      <c r="D31" s="212">
        <f>IF(L28="","",L28)</f>
      </c>
      <c r="E31" s="207"/>
      <c r="F31" s="199">
        <f>IF(M29="","",M29)</f>
      </c>
      <c r="G31" s="199">
        <f>IF(L29="","",L29)</f>
      </c>
      <c r="H31" s="207"/>
      <c r="I31" s="199">
        <f>IF(M30="","",M30)</f>
      </c>
      <c r="J31" s="199">
        <f>IF(L30="","",L30)</f>
      </c>
      <c r="K31" s="207"/>
      <c r="L31" s="200"/>
      <c r="M31" s="256"/>
      <c r="N31" s="182"/>
      <c r="O31" s="517">
        <f>IF($C31&gt;$D31,1,0)+IF($F31&gt;$G31,1,0)+IF($I31&gt;$J31,1,0)+IF(L31&gt;M31,1,0)+$E31+$H31+$K31+N31</f>
        <v>0</v>
      </c>
      <c r="P31" s="518"/>
      <c r="Q31" s="518">
        <f>SUM(N(IF(F31="","",1))+N(IF(I31="","",1))+N(IF(L31="","",1))+N(IF(C31="","",1)))</f>
        <v>0</v>
      </c>
      <c r="R31" s="518"/>
      <c r="S31" s="201">
        <f>IF(AND(C31="",F31="",I31=""),"",C31+F31+I31)</f>
      </c>
      <c r="T31" s="201">
        <f>IF(AND(D31="",G31="",J31=""),"",D31+G31+J31)</f>
      </c>
      <c r="U31" s="519" t="e">
        <f>IF(Q31="","",ROUND(O31/Q31,2))</f>
        <v>#DIV/0!</v>
      </c>
      <c r="V31" s="519"/>
      <c r="W31" s="519" t="e">
        <f>IF(Q31="","",(S31-T31)/Q31)</f>
        <v>#VALUE!</v>
      </c>
      <c r="X31" s="519"/>
      <c r="Y31" s="519" t="e">
        <f>IF(Q31="","",ROUND(S31/Q31,2))</f>
        <v>#VALUE!</v>
      </c>
      <c r="Z31" s="519"/>
      <c r="AA31" s="263"/>
      <c r="AB31" s="582">
        <f>IF(AA31=0,"",IF(LARGE(AA$28:AA$31,1)=AA31,1,IF(LARGE(AA$28:AA$31,2)=AA31,2,IF(LARGE(AA$28:AA$31,3)=AA31,3,IF(LARGE(AA$28:AA$31,4)=AA31,4,-1)))))</f>
      </c>
      <c r="AC31" s="521"/>
    </row>
    <row r="32" ht="15" hidden="1"/>
  </sheetData>
  <sheetProtection/>
  <mergeCells count="158">
    <mergeCell ref="A1:F1"/>
    <mergeCell ref="G1:AC1"/>
    <mergeCell ref="A2:F2"/>
    <mergeCell ref="G2:AC2"/>
    <mergeCell ref="A3:F3"/>
    <mergeCell ref="G3:AC3"/>
    <mergeCell ref="A4:F4"/>
    <mergeCell ref="G4:AC4"/>
    <mergeCell ref="A5:F5"/>
    <mergeCell ref="G5:AC5"/>
    <mergeCell ref="A6:F6"/>
    <mergeCell ref="G6:AC6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B9:AC9"/>
    <mergeCell ref="O10:P10"/>
    <mergeCell ref="Q10:R10"/>
    <mergeCell ref="U10:V10"/>
    <mergeCell ref="W10:X10"/>
    <mergeCell ref="Y10:Z10"/>
    <mergeCell ref="W12:X12"/>
    <mergeCell ref="Y12:Z12"/>
    <mergeCell ref="AB10:AC10"/>
    <mergeCell ref="O11:P11"/>
    <mergeCell ref="Q11:R11"/>
    <mergeCell ref="U11:V11"/>
    <mergeCell ref="W11:X11"/>
    <mergeCell ref="Y11:Z11"/>
    <mergeCell ref="AB11:AC11"/>
    <mergeCell ref="AB12:AC12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AB15:AC15"/>
    <mergeCell ref="A15:B15"/>
    <mergeCell ref="C15:D15"/>
    <mergeCell ref="F15:G15"/>
    <mergeCell ref="I15:J15"/>
    <mergeCell ref="L15:M15"/>
    <mergeCell ref="O15:P15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W18:X18"/>
    <mergeCell ref="Y18:Z18"/>
    <mergeCell ref="AB16:AC16"/>
    <mergeCell ref="O17:P17"/>
    <mergeCell ref="Q17:R17"/>
    <mergeCell ref="U17:V17"/>
    <mergeCell ref="W17:X17"/>
    <mergeCell ref="Y17:Z17"/>
    <mergeCell ref="AB17:AC17"/>
    <mergeCell ref="O16:P16"/>
    <mergeCell ref="AB18:AC18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AB21:AC21"/>
    <mergeCell ref="A21:B21"/>
    <mergeCell ref="C21:D21"/>
    <mergeCell ref="F21:G21"/>
    <mergeCell ref="I21:J21"/>
    <mergeCell ref="L21:M21"/>
    <mergeCell ref="O21:P21"/>
    <mergeCell ref="Q22:R22"/>
    <mergeCell ref="U22:V22"/>
    <mergeCell ref="W22:X22"/>
    <mergeCell ref="Y22:Z22"/>
    <mergeCell ref="Q21:R21"/>
    <mergeCell ref="S21:T21"/>
    <mergeCell ref="U21:V21"/>
    <mergeCell ref="W21:X21"/>
    <mergeCell ref="Y21:Z21"/>
    <mergeCell ref="W24:X24"/>
    <mergeCell ref="Y24:Z24"/>
    <mergeCell ref="AB22:AC22"/>
    <mergeCell ref="O23:P23"/>
    <mergeCell ref="Q23:R23"/>
    <mergeCell ref="U23:V23"/>
    <mergeCell ref="W23:X23"/>
    <mergeCell ref="Y23:Z23"/>
    <mergeCell ref="AB23:AC23"/>
    <mergeCell ref="O22:P22"/>
    <mergeCell ref="AB24:AC24"/>
    <mergeCell ref="O25:P25"/>
    <mergeCell ref="Q25:R25"/>
    <mergeCell ref="U25:V25"/>
    <mergeCell ref="W25:X25"/>
    <mergeCell ref="Y25:Z25"/>
    <mergeCell ref="AB25:AC25"/>
    <mergeCell ref="O24:P24"/>
    <mergeCell ref="Q24:R24"/>
    <mergeCell ref="U24:V24"/>
    <mergeCell ref="AB27:AC27"/>
    <mergeCell ref="A27:B27"/>
    <mergeCell ref="C27:D27"/>
    <mergeCell ref="F27:G27"/>
    <mergeCell ref="I27:J27"/>
    <mergeCell ref="L27:M27"/>
    <mergeCell ref="O27:P27"/>
    <mergeCell ref="Q28:R28"/>
    <mergeCell ref="U28:V28"/>
    <mergeCell ref="W28:X28"/>
    <mergeCell ref="Y28:Z28"/>
    <mergeCell ref="Q27:R27"/>
    <mergeCell ref="S27:T27"/>
    <mergeCell ref="U27:V27"/>
    <mergeCell ref="W27:X27"/>
    <mergeCell ref="Y27:Z27"/>
    <mergeCell ref="W30:X30"/>
    <mergeCell ref="Y30:Z30"/>
    <mergeCell ref="AB28:AC28"/>
    <mergeCell ref="O29:P29"/>
    <mergeCell ref="Q29:R29"/>
    <mergeCell ref="U29:V29"/>
    <mergeCell ref="W29:X29"/>
    <mergeCell ref="Y29:Z29"/>
    <mergeCell ref="AB29:AC29"/>
    <mergeCell ref="O28:P28"/>
    <mergeCell ref="AB30:AC30"/>
    <mergeCell ref="O31:P31"/>
    <mergeCell ref="Q31:R31"/>
    <mergeCell ref="U31:V31"/>
    <mergeCell ref="W31:X31"/>
    <mergeCell ref="Y31:Z31"/>
    <mergeCell ref="AB31:AC31"/>
    <mergeCell ref="O30:P30"/>
    <mergeCell ref="Q30:R30"/>
    <mergeCell ref="U30:V30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/>
  <rowBreaks count="1" manualBreakCount="1">
    <brk id="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9" sqref="C9:G9"/>
    </sheetView>
  </sheetViews>
  <sheetFormatPr defaultColWidth="8.87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6" max="11" width="8.875" style="0" customWidth="1"/>
    <col min="12" max="12" width="2.50390625" style="0" customWidth="1"/>
    <col min="13" max="13" width="8.87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83">
        <f>C11</f>
        <v>43239</v>
      </c>
      <c r="U3" s="383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84" t="s">
        <v>107</v>
      </c>
      <c r="D7" s="385"/>
      <c r="E7" s="385"/>
      <c r="F7" s="385"/>
      <c r="G7" s="38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5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500</v>
      </c>
      <c r="O8" s="9">
        <f>N8+1</f>
        <v>501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86" t="s">
        <v>63</v>
      </c>
      <c r="D9" s="386"/>
      <c r="E9" s="386"/>
      <c r="F9" s="386"/>
      <c r="G9" s="386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84"/>
      <c r="D10" s="385"/>
      <c r="E10" s="385"/>
      <c r="F10" s="385"/>
      <c r="G10" s="38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82">
        <v>43239</v>
      </c>
      <c r="D11" s="382"/>
      <c r="E11" s="382"/>
      <c r="F11" s="382"/>
      <c r="G11" s="38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B2:AC44"/>
  <sheetViews>
    <sheetView showGridLines="0" zoomScalePageLayoutView="0" workbookViewId="0" topLeftCell="A1">
      <selection activeCell="B6" sqref="B6"/>
    </sheetView>
  </sheetViews>
  <sheetFormatPr defaultColWidth="8.875" defaultRowHeight="12.75"/>
  <cols>
    <col min="1" max="1" width="3.375" style="0" customWidth="1"/>
    <col min="2" max="2" width="5.00390625" style="0" customWidth="1"/>
    <col min="3" max="4" width="11.50390625" style="0" customWidth="1"/>
    <col min="5" max="5" width="14.50390625" style="0" customWidth="1"/>
    <col min="6" max="6" width="31.375" style="0" customWidth="1"/>
    <col min="7" max="7" width="7.625" style="0" customWidth="1"/>
    <col min="8" max="8" width="12.50390625" style="0" customWidth="1"/>
    <col min="9" max="9" width="5.125" style="0" customWidth="1"/>
    <col min="10" max="11" width="8.875" style="0" customWidth="1"/>
    <col min="12" max="12" width="20.50390625" style="0" customWidth="1"/>
    <col min="13" max="13" width="20.625" style="0" customWidth="1"/>
    <col min="14" max="14" width="8.875" style="0" customWidth="1"/>
    <col min="15" max="16" width="11.50390625" style="0" customWidth="1"/>
  </cols>
  <sheetData>
    <row r="2" spans="2:9" ht="19.5">
      <c r="B2" s="20" t="s">
        <v>8</v>
      </c>
      <c r="C2" s="20"/>
      <c r="D2" s="20"/>
      <c r="E2" s="21">
        <f>'ÚDAJE BC5'!D8</f>
        <v>5</v>
      </c>
      <c r="F2" s="21"/>
      <c r="G2" s="20"/>
      <c r="H2" s="20"/>
      <c r="I2" s="20"/>
    </row>
    <row r="4" spans="2:9" ht="12.75">
      <c r="B4" s="22" t="s">
        <v>9</v>
      </c>
      <c r="C4" s="283" t="s">
        <v>10</v>
      </c>
      <c r="D4" s="23" t="s">
        <v>11</v>
      </c>
      <c r="E4" s="23" t="s">
        <v>12</v>
      </c>
      <c r="F4" s="288" t="s">
        <v>13</v>
      </c>
      <c r="G4" s="22" t="s">
        <v>14</v>
      </c>
      <c r="H4" s="24" t="s">
        <v>15</v>
      </c>
      <c r="I4" s="25">
        <v>6</v>
      </c>
    </row>
    <row r="5" spans="2:29" ht="15">
      <c r="B5" s="279">
        <v>501</v>
      </c>
      <c r="C5" s="284" t="s">
        <v>111</v>
      </c>
      <c r="D5" s="281" t="s">
        <v>112</v>
      </c>
      <c r="E5" s="286" t="str">
        <f aca="true" t="shared" si="0" ref="E5:E18">C5&amp;" "&amp;LEFT(D5,1)&amp;"."</f>
        <v>Kondela Ľ.</v>
      </c>
      <c r="F5" s="284" t="s">
        <v>110</v>
      </c>
      <c r="G5" s="277" t="s">
        <v>16</v>
      </c>
      <c r="H5" s="135" t="s">
        <v>53</v>
      </c>
      <c r="I5" s="28"/>
      <c r="O5" t="e">
        <f>LEFT(L5,SEARCH(" ",L5)-1)</f>
        <v>#VALUE!</v>
      </c>
      <c r="P5" t="e">
        <f>MID(L5,SEARCH(" ",L5)+1,20)</f>
        <v>#VALUE!</v>
      </c>
      <c r="AB5">
        <v>2</v>
      </c>
      <c r="AC5" t="s">
        <v>17</v>
      </c>
    </row>
    <row r="6" spans="2:29" ht="15">
      <c r="B6" s="280">
        <f>B5+1</f>
        <v>502</v>
      </c>
      <c r="C6" s="292" t="s">
        <v>113</v>
      </c>
      <c r="D6" s="282" t="s">
        <v>114</v>
      </c>
      <c r="E6" s="286" t="str">
        <f t="shared" si="0"/>
        <v>Ryšavá P.</v>
      </c>
      <c r="F6" s="293" t="s">
        <v>109</v>
      </c>
      <c r="G6" s="277" t="s">
        <v>18</v>
      </c>
      <c r="H6" s="136" t="s">
        <v>54</v>
      </c>
      <c r="I6" s="30"/>
      <c r="K6" s="388"/>
      <c r="L6" s="388"/>
      <c r="AB6">
        <v>3</v>
      </c>
      <c r="AC6" t="s">
        <v>19</v>
      </c>
    </row>
    <row r="7" spans="2:29" ht="15">
      <c r="B7" s="279">
        <f aca="true" t="shared" si="1" ref="B7:B43">B6+1</f>
        <v>503</v>
      </c>
      <c r="C7" s="284" t="s">
        <v>115</v>
      </c>
      <c r="D7" s="282" t="s">
        <v>116</v>
      </c>
      <c r="E7" s="286" t="str">
        <f t="shared" si="0"/>
        <v>Soročinová B.</v>
      </c>
      <c r="F7" s="284" t="s">
        <v>110</v>
      </c>
      <c r="G7" s="277" t="s">
        <v>22</v>
      </c>
      <c r="H7" s="136" t="s">
        <v>56</v>
      </c>
      <c r="I7" s="30"/>
      <c r="K7" s="388"/>
      <c r="L7" s="388"/>
      <c r="AB7">
        <v>4</v>
      </c>
      <c r="AC7" t="s">
        <v>21</v>
      </c>
    </row>
    <row r="8" spans="2:29" ht="15">
      <c r="B8" s="280">
        <f t="shared" si="1"/>
        <v>504</v>
      </c>
      <c r="C8" s="292" t="s">
        <v>117</v>
      </c>
      <c r="D8" s="282" t="s">
        <v>102</v>
      </c>
      <c r="E8" s="286" t="str">
        <f t="shared" si="0"/>
        <v>Varga P.</v>
      </c>
      <c r="F8" s="293" t="s">
        <v>109</v>
      </c>
      <c r="G8" s="277" t="s">
        <v>20</v>
      </c>
      <c r="H8" s="136" t="s">
        <v>59</v>
      </c>
      <c r="I8" s="30"/>
      <c r="K8" s="388"/>
      <c r="L8" s="388"/>
      <c r="AB8">
        <v>5</v>
      </c>
      <c r="AC8" t="s">
        <v>23</v>
      </c>
    </row>
    <row r="9" spans="2:29" ht="15">
      <c r="B9" s="280">
        <f t="shared" si="1"/>
        <v>505</v>
      </c>
      <c r="C9" s="292" t="s">
        <v>118</v>
      </c>
      <c r="D9" s="282" t="s">
        <v>87</v>
      </c>
      <c r="E9" s="286" t="str">
        <f t="shared" si="0"/>
        <v>Vandlík M.</v>
      </c>
      <c r="F9" s="284" t="s">
        <v>110</v>
      </c>
      <c r="G9" s="277" t="s">
        <v>24</v>
      </c>
      <c r="H9" s="137" t="s">
        <v>61</v>
      </c>
      <c r="I9" s="32"/>
      <c r="K9" s="388"/>
      <c r="L9" s="388"/>
      <c r="AB9">
        <v>6</v>
      </c>
      <c r="AC9" t="s">
        <v>25</v>
      </c>
    </row>
    <row r="10" spans="2:29" ht="15">
      <c r="B10" s="280">
        <f t="shared" si="1"/>
        <v>506</v>
      </c>
      <c r="C10" s="285" t="s">
        <v>119</v>
      </c>
      <c r="D10" s="282" t="s">
        <v>94</v>
      </c>
      <c r="E10" s="286" t="str">
        <f t="shared" si="0"/>
        <v>Tomaško M.</v>
      </c>
      <c r="F10" s="284" t="s">
        <v>57</v>
      </c>
      <c r="G10" s="277" t="s">
        <v>26</v>
      </c>
      <c r="H10" s="136" t="s">
        <v>60</v>
      </c>
      <c r="K10" s="388"/>
      <c r="L10" s="388"/>
      <c r="AB10">
        <v>7</v>
      </c>
      <c r="AC10" t="s">
        <v>27</v>
      </c>
    </row>
    <row r="11" spans="2:29" ht="15">
      <c r="B11" s="280">
        <f t="shared" si="1"/>
        <v>507</v>
      </c>
      <c r="C11" s="284"/>
      <c r="D11" s="282"/>
      <c r="E11" s="286" t="str">
        <f t="shared" si="0"/>
        <v> .</v>
      </c>
      <c r="F11" s="284"/>
      <c r="G11" s="277"/>
      <c r="H11" s="136"/>
      <c r="K11" s="388"/>
      <c r="L11" s="388"/>
      <c r="AB11">
        <v>8</v>
      </c>
      <c r="AC11" t="s">
        <v>28</v>
      </c>
    </row>
    <row r="12" spans="2:29" ht="13.5">
      <c r="B12" s="280">
        <f t="shared" si="1"/>
        <v>508</v>
      </c>
      <c r="C12" s="291"/>
      <c r="D12" s="282"/>
      <c r="E12" s="26" t="str">
        <f t="shared" si="0"/>
        <v> .</v>
      </c>
      <c r="F12" s="27"/>
      <c r="G12" s="213"/>
      <c r="H12" s="136"/>
      <c r="K12" s="388"/>
      <c r="L12" s="388"/>
      <c r="AB12">
        <v>9</v>
      </c>
      <c r="AC12" t="s">
        <v>29</v>
      </c>
    </row>
    <row r="13" spans="2:29" ht="13.5">
      <c r="B13" s="29">
        <f t="shared" si="1"/>
        <v>509</v>
      </c>
      <c r="C13" s="27"/>
      <c r="D13" s="27"/>
      <c r="E13" s="26" t="str">
        <f t="shared" si="0"/>
        <v> .</v>
      </c>
      <c r="F13" s="27"/>
      <c r="G13" s="213"/>
      <c r="H13" s="135"/>
      <c r="K13" s="388"/>
      <c r="L13" s="388"/>
      <c r="M13" s="33"/>
      <c r="N13" s="33"/>
      <c r="O13" s="34"/>
      <c r="P13" s="33"/>
      <c r="Q13" s="34"/>
      <c r="AB13">
        <v>10</v>
      </c>
      <c r="AC13" t="s">
        <v>30</v>
      </c>
    </row>
    <row r="14" spans="2:17" ht="13.5">
      <c r="B14" s="29">
        <f t="shared" si="1"/>
        <v>510</v>
      </c>
      <c r="C14" s="27"/>
      <c r="D14" s="27"/>
      <c r="E14" s="26" t="str">
        <f t="shared" si="0"/>
        <v> .</v>
      </c>
      <c r="F14" s="27"/>
      <c r="G14" s="213"/>
      <c r="H14" s="136"/>
      <c r="K14" s="388"/>
      <c r="L14" s="388"/>
      <c r="M14" s="33"/>
      <c r="N14" s="33"/>
      <c r="O14" s="34"/>
      <c r="P14" s="33"/>
      <c r="Q14" s="34"/>
    </row>
    <row r="15" spans="2:17" ht="13.5">
      <c r="B15" s="29">
        <f t="shared" si="1"/>
        <v>511</v>
      </c>
      <c r="C15" s="134"/>
      <c r="D15" s="27"/>
      <c r="E15" s="26" t="str">
        <f t="shared" si="0"/>
        <v> .</v>
      </c>
      <c r="F15" s="27"/>
      <c r="G15" s="214"/>
      <c r="H15" s="136"/>
      <c r="J15" s="138"/>
      <c r="K15" s="388"/>
      <c r="L15" s="388"/>
      <c r="M15" s="33"/>
      <c r="N15" s="33"/>
      <c r="O15" s="34"/>
      <c r="P15" s="33"/>
      <c r="Q15" s="34"/>
    </row>
    <row r="16" spans="2:17" ht="13.5">
      <c r="B16" s="29">
        <f t="shared" si="1"/>
        <v>512</v>
      </c>
      <c r="C16" s="27"/>
      <c r="D16" s="27"/>
      <c r="E16" s="26" t="str">
        <f t="shared" si="0"/>
        <v> .</v>
      </c>
      <c r="F16" s="224"/>
      <c r="G16" s="225"/>
      <c r="H16" s="136"/>
      <c r="J16" s="139"/>
      <c r="K16" s="388"/>
      <c r="L16" s="388"/>
      <c r="M16" s="33"/>
      <c r="N16" s="33"/>
      <c r="O16" s="34"/>
      <c r="P16" s="33"/>
      <c r="Q16" s="34"/>
    </row>
    <row r="17" spans="2:17" ht="13.5">
      <c r="B17" s="29">
        <f t="shared" si="1"/>
        <v>513</v>
      </c>
      <c r="C17" s="27"/>
      <c r="D17" s="27"/>
      <c r="E17" s="26" t="str">
        <f t="shared" si="0"/>
        <v> .</v>
      </c>
      <c r="F17" s="224"/>
      <c r="G17" s="226"/>
      <c r="H17" s="137"/>
      <c r="J17" s="139"/>
      <c r="K17" s="388"/>
      <c r="L17" s="388"/>
      <c r="M17" s="33"/>
      <c r="N17" s="33"/>
      <c r="O17" s="34"/>
      <c r="P17" s="33"/>
      <c r="Q17" s="34"/>
    </row>
    <row r="18" spans="2:17" ht="13.5">
      <c r="B18" s="29">
        <f t="shared" si="1"/>
        <v>514</v>
      </c>
      <c r="C18" s="27"/>
      <c r="D18" s="27"/>
      <c r="E18" s="26" t="str">
        <f t="shared" si="0"/>
        <v> .</v>
      </c>
      <c r="F18" s="27"/>
      <c r="G18" s="36"/>
      <c r="H18" s="136"/>
      <c r="L18" s="34"/>
      <c r="M18" s="33"/>
      <c r="N18" s="33"/>
      <c r="O18" s="34"/>
      <c r="P18" s="33"/>
      <c r="Q18" s="34"/>
    </row>
    <row r="19" spans="2:17" ht="12.75">
      <c r="B19" s="29">
        <f t="shared" si="1"/>
        <v>515</v>
      </c>
      <c r="C19" s="27"/>
      <c r="D19" s="27"/>
      <c r="E19" s="26" t="str">
        <f>C19&amp;" "&amp;LEFT(D19,1)&amp;"."</f>
        <v> .</v>
      </c>
      <c r="F19" s="35"/>
      <c r="G19" s="213"/>
      <c r="L19" s="34"/>
      <c r="M19" s="33"/>
      <c r="N19" s="33"/>
      <c r="O19" s="34"/>
      <c r="P19" s="33"/>
      <c r="Q19" s="34"/>
    </row>
    <row r="20" spans="2:17" ht="12.75">
      <c r="B20" s="29">
        <f t="shared" si="1"/>
        <v>516</v>
      </c>
      <c r="C20" s="27"/>
      <c r="D20" s="27"/>
      <c r="E20" s="26" t="str">
        <f>C20&amp;" "&amp;LEFT(D20,1)&amp;"."</f>
        <v> .</v>
      </c>
      <c r="F20" s="35"/>
      <c r="G20" s="213"/>
      <c r="L20" s="34"/>
      <c r="M20" s="33"/>
      <c r="N20" s="33"/>
      <c r="O20" s="34"/>
      <c r="P20" s="33"/>
      <c r="Q20" s="34"/>
    </row>
    <row r="21" spans="2:17" ht="12.75">
      <c r="B21" s="29">
        <f t="shared" si="1"/>
        <v>517</v>
      </c>
      <c r="C21" s="26"/>
      <c r="D21" s="26"/>
      <c r="E21" s="26" t="str">
        <f aca="true" t="shared" si="2" ref="E21:E33">C21&amp;" "&amp;LEFT(D21,1)&amp;"."</f>
        <v> .</v>
      </c>
      <c r="F21" s="36"/>
      <c r="G21" s="213"/>
      <c r="L21" s="34"/>
      <c r="M21" s="33"/>
      <c r="N21" s="33"/>
      <c r="O21" s="34"/>
      <c r="P21" s="33"/>
      <c r="Q21" s="34"/>
    </row>
    <row r="22" spans="2:17" ht="12.75">
      <c r="B22" s="29">
        <f t="shared" si="1"/>
        <v>518</v>
      </c>
      <c r="C22" s="26"/>
      <c r="D22" s="26"/>
      <c r="E22" s="26" t="str">
        <f t="shared" si="2"/>
        <v> .</v>
      </c>
      <c r="F22" s="36"/>
      <c r="G22" s="213"/>
      <c r="L22" s="34"/>
      <c r="M22" s="33"/>
      <c r="N22" s="33"/>
      <c r="O22" s="34"/>
      <c r="P22" s="33"/>
      <c r="Q22" s="34"/>
    </row>
    <row r="23" spans="2:17" ht="12.75">
      <c r="B23" s="29">
        <f t="shared" si="1"/>
        <v>519</v>
      </c>
      <c r="C23" s="26"/>
      <c r="D23" s="26"/>
      <c r="E23" s="26" t="str">
        <f t="shared" si="2"/>
        <v> .</v>
      </c>
      <c r="F23" s="36"/>
      <c r="G23" s="213"/>
      <c r="L23" s="34"/>
      <c r="M23" s="33"/>
      <c r="N23" s="33"/>
      <c r="O23" s="34"/>
      <c r="P23" s="33"/>
      <c r="Q23" s="34"/>
    </row>
    <row r="24" spans="2:7" ht="12.75">
      <c r="B24" s="29">
        <f t="shared" si="1"/>
        <v>520</v>
      </c>
      <c r="C24" s="37"/>
      <c r="D24" s="26"/>
      <c r="E24" s="26" t="str">
        <f t="shared" si="2"/>
        <v> .</v>
      </c>
      <c r="F24" s="36"/>
      <c r="G24" s="213"/>
    </row>
    <row r="25" spans="2:7" ht="12.75">
      <c r="B25" s="29">
        <f t="shared" si="1"/>
        <v>521</v>
      </c>
      <c r="C25" s="37"/>
      <c r="D25" s="26"/>
      <c r="E25" s="26" t="str">
        <f t="shared" si="2"/>
        <v> .</v>
      </c>
      <c r="F25" s="36"/>
      <c r="G25" s="213"/>
    </row>
    <row r="26" spans="2:7" ht="12.75">
      <c r="B26" s="29">
        <f t="shared" si="1"/>
        <v>522</v>
      </c>
      <c r="C26" s="26"/>
      <c r="D26" s="26"/>
      <c r="E26" s="26" t="str">
        <f t="shared" si="2"/>
        <v> .</v>
      </c>
      <c r="F26" s="36"/>
      <c r="G26" s="213"/>
    </row>
    <row r="27" spans="2:7" ht="12.75">
      <c r="B27" s="29">
        <f t="shared" si="1"/>
        <v>523</v>
      </c>
      <c r="C27" s="26"/>
      <c r="D27" s="26"/>
      <c r="E27" s="26" t="str">
        <f t="shared" si="2"/>
        <v> .</v>
      </c>
      <c r="F27" s="36"/>
      <c r="G27" s="213"/>
    </row>
    <row r="28" spans="2:12" ht="12.75">
      <c r="B28" s="29">
        <f t="shared" si="1"/>
        <v>524</v>
      </c>
      <c r="C28" s="26"/>
      <c r="D28" s="26"/>
      <c r="E28" s="26" t="str">
        <f t="shared" si="2"/>
        <v> .</v>
      </c>
      <c r="F28" s="36"/>
      <c r="G28" s="213"/>
      <c r="L28" s="38"/>
    </row>
    <row r="29" spans="2:7" ht="12.75">
      <c r="B29" s="29">
        <f t="shared" si="1"/>
        <v>525</v>
      </c>
      <c r="C29" s="26"/>
      <c r="D29" s="26"/>
      <c r="E29" s="26" t="str">
        <f t="shared" si="2"/>
        <v> .</v>
      </c>
      <c r="F29" s="36"/>
      <c r="G29" s="213"/>
    </row>
    <row r="30" spans="2:17" ht="12.75">
      <c r="B30" s="29">
        <f t="shared" si="1"/>
        <v>526</v>
      </c>
      <c r="C30" s="26"/>
      <c r="D30" s="26"/>
      <c r="E30" s="26" t="str">
        <f t="shared" si="2"/>
        <v> .</v>
      </c>
      <c r="F30" s="36"/>
      <c r="G30" s="213"/>
      <c r="P30" s="33"/>
      <c r="Q30" s="34"/>
    </row>
    <row r="31" spans="2:14" ht="12.75">
      <c r="B31" s="29">
        <f t="shared" si="1"/>
        <v>527</v>
      </c>
      <c r="C31" s="26"/>
      <c r="D31" s="26"/>
      <c r="E31" s="26" t="str">
        <f>C31&amp;" "&amp;LEFT(D31,1)&amp;"."</f>
        <v> .</v>
      </c>
      <c r="F31" s="36"/>
      <c r="G31" s="215"/>
      <c r="K31" s="39"/>
      <c r="L31" s="39"/>
      <c r="M31" s="39"/>
      <c r="N31" s="39"/>
    </row>
    <row r="32" spans="2:14" ht="12.75">
      <c r="B32" s="29">
        <f t="shared" si="1"/>
        <v>528</v>
      </c>
      <c r="C32" s="26"/>
      <c r="D32" s="26"/>
      <c r="E32" s="26" t="str">
        <f t="shared" si="2"/>
        <v> .</v>
      </c>
      <c r="F32" s="36"/>
      <c r="G32" s="213"/>
      <c r="K32" s="39"/>
      <c r="L32" s="39"/>
      <c r="M32" s="39"/>
      <c r="N32" s="39"/>
    </row>
    <row r="33" spans="2:14" ht="12.75">
      <c r="B33" s="29">
        <f t="shared" si="1"/>
        <v>529</v>
      </c>
      <c r="C33" s="26"/>
      <c r="D33" s="26"/>
      <c r="E33" s="26" t="str">
        <f t="shared" si="2"/>
        <v> .</v>
      </c>
      <c r="F33" s="36"/>
      <c r="G33" s="213"/>
      <c r="K33" s="39"/>
      <c r="L33" s="39"/>
      <c r="M33" s="39"/>
      <c r="N33" s="39"/>
    </row>
    <row r="34" spans="2:14" ht="15">
      <c r="B34" s="29">
        <f t="shared" si="1"/>
        <v>530</v>
      </c>
      <c r="C34" s="26"/>
      <c r="D34" s="26"/>
      <c r="E34" s="26" t="str">
        <f>C34&amp;" "&amp;LEFT(D34,1)&amp;"."</f>
        <v> .</v>
      </c>
      <c r="F34" s="36"/>
      <c r="G34" s="213"/>
      <c r="K34" s="39"/>
      <c r="L34" s="40"/>
      <c r="M34" s="41"/>
      <c r="N34" s="39"/>
    </row>
    <row r="35" spans="2:14" ht="15">
      <c r="B35" s="29">
        <f t="shared" si="1"/>
        <v>531</v>
      </c>
      <c r="C35" s="26"/>
      <c r="D35" s="26"/>
      <c r="E35" s="26" t="str">
        <f>C35&amp;" "&amp;LEFT(D35,1)&amp;"."</f>
        <v> .</v>
      </c>
      <c r="F35" s="36"/>
      <c r="G35" s="213"/>
      <c r="K35" s="39"/>
      <c r="L35" s="40"/>
      <c r="M35" s="41"/>
      <c r="N35" s="39"/>
    </row>
    <row r="36" spans="2:14" ht="15">
      <c r="B36" s="29">
        <f t="shared" si="1"/>
        <v>532</v>
      </c>
      <c r="C36" s="42"/>
      <c r="D36" s="42"/>
      <c r="E36" s="26" t="str">
        <f>C36&amp;" "&amp;LEFT(D36,1)&amp;"."</f>
        <v> .</v>
      </c>
      <c r="F36" s="36"/>
      <c r="G36" s="215"/>
      <c r="K36" s="39"/>
      <c r="L36" s="40"/>
      <c r="M36" s="41"/>
      <c r="N36" s="39"/>
    </row>
    <row r="37" spans="2:14" ht="15">
      <c r="B37" s="29">
        <f t="shared" si="1"/>
        <v>533</v>
      </c>
      <c r="C37" s="42"/>
      <c r="D37" s="42"/>
      <c r="E37" s="26" t="str">
        <f aca="true" t="shared" si="3" ref="E37:E44">C37&amp;" "&amp;LEFT(D37,1)&amp;"."</f>
        <v> .</v>
      </c>
      <c r="F37" s="42"/>
      <c r="G37" s="215"/>
      <c r="K37" s="39"/>
      <c r="L37" s="43"/>
      <c r="M37" s="41"/>
      <c r="N37" s="39"/>
    </row>
    <row r="38" spans="2:14" ht="15">
      <c r="B38" s="29">
        <f t="shared" si="1"/>
        <v>534</v>
      </c>
      <c r="C38" s="42"/>
      <c r="D38" s="42"/>
      <c r="E38" s="26" t="str">
        <f t="shared" si="3"/>
        <v> .</v>
      </c>
      <c r="F38" s="42"/>
      <c r="G38" s="215"/>
      <c r="K38" s="39"/>
      <c r="L38" s="40"/>
      <c r="M38" s="41"/>
      <c r="N38" s="39"/>
    </row>
    <row r="39" spans="2:14" ht="15">
      <c r="B39" s="29">
        <f t="shared" si="1"/>
        <v>535</v>
      </c>
      <c r="C39" s="42"/>
      <c r="D39" s="42"/>
      <c r="E39" s="26" t="str">
        <f t="shared" si="3"/>
        <v> .</v>
      </c>
      <c r="F39" s="42"/>
      <c r="G39" s="215"/>
      <c r="K39" s="39"/>
      <c r="L39" s="40"/>
      <c r="M39" s="41"/>
      <c r="N39" s="39"/>
    </row>
    <row r="40" spans="2:14" ht="15">
      <c r="B40" s="29">
        <f t="shared" si="1"/>
        <v>536</v>
      </c>
      <c r="C40" s="42"/>
      <c r="D40" s="42"/>
      <c r="E40" s="26" t="str">
        <f t="shared" si="3"/>
        <v> .</v>
      </c>
      <c r="F40" s="42"/>
      <c r="G40" s="215"/>
      <c r="K40" s="39"/>
      <c r="L40" s="43"/>
      <c r="M40" s="41"/>
      <c r="N40" s="39"/>
    </row>
    <row r="41" spans="2:14" ht="15">
      <c r="B41" s="29">
        <f t="shared" si="1"/>
        <v>537</v>
      </c>
      <c r="C41" s="42"/>
      <c r="D41" s="42"/>
      <c r="E41" s="26" t="str">
        <f t="shared" si="3"/>
        <v> .</v>
      </c>
      <c r="F41" s="42"/>
      <c r="G41" s="215"/>
      <c r="K41" s="39"/>
      <c r="L41" s="40"/>
      <c r="M41" s="41"/>
      <c r="N41" s="39"/>
    </row>
    <row r="42" spans="2:14" ht="15">
      <c r="B42" s="29">
        <f t="shared" si="1"/>
        <v>538</v>
      </c>
      <c r="C42" s="42"/>
      <c r="D42" s="42"/>
      <c r="E42" s="26" t="str">
        <f t="shared" si="3"/>
        <v> .</v>
      </c>
      <c r="F42" s="42"/>
      <c r="G42" s="215"/>
      <c r="K42" s="39"/>
      <c r="L42" s="40"/>
      <c r="M42" s="41"/>
      <c r="N42" s="39"/>
    </row>
    <row r="43" spans="2:14" ht="15">
      <c r="B43" s="29">
        <f t="shared" si="1"/>
        <v>539</v>
      </c>
      <c r="C43" s="42"/>
      <c r="D43" s="42"/>
      <c r="E43" s="26" t="str">
        <f t="shared" si="3"/>
        <v> .</v>
      </c>
      <c r="F43" s="42"/>
      <c r="G43" s="215"/>
      <c r="K43" s="39"/>
      <c r="L43" s="44"/>
      <c r="M43" s="45"/>
      <c r="N43" s="39"/>
    </row>
    <row r="44" spans="2:14" ht="15">
      <c r="B44" s="29">
        <f>B43+1</f>
        <v>540</v>
      </c>
      <c r="C44" s="42"/>
      <c r="D44" s="42"/>
      <c r="E44" s="26" t="str">
        <f t="shared" si="3"/>
        <v> .</v>
      </c>
      <c r="F44" s="42"/>
      <c r="G44" s="215"/>
      <c r="K44" s="39"/>
      <c r="L44" s="44"/>
      <c r="M44" s="45"/>
      <c r="N44" s="39"/>
    </row>
  </sheetData>
  <sheetProtection selectLockedCells="1" selectUnlockedCells="1"/>
  <mergeCells count="1">
    <mergeCell ref="K6:L17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Layout" zoomScale="60" zoomScalePageLayoutView="60" workbookViewId="0" topLeftCell="A1">
      <selection activeCell="K12" sqref="K12"/>
    </sheetView>
  </sheetViews>
  <sheetFormatPr defaultColWidth="9.125" defaultRowHeight="19.5" customHeight="1"/>
  <cols>
    <col min="1" max="1" width="27.50390625" style="270" customWidth="1"/>
    <col min="2" max="8" width="26.375" style="264" customWidth="1"/>
    <col min="9" max="16384" width="9.125" style="264" customWidth="1"/>
  </cols>
  <sheetData>
    <row r="1" spans="1:8" ht="19.5" customHeight="1">
      <c r="A1" s="623" t="s">
        <v>184</v>
      </c>
      <c r="B1" s="623"/>
      <c r="C1" s="623"/>
      <c r="D1" s="623"/>
      <c r="E1" s="623"/>
      <c r="F1" s="623"/>
      <c r="G1" s="623"/>
      <c r="H1" s="623"/>
    </row>
    <row r="2" spans="1:8" ht="9" customHeight="1">
      <c r="A2" s="623"/>
      <c r="B2" s="623"/>
      <c r="C2" s="623"/>
      <c r="D2" s="623"/>
      <c r="E2" s="623"/>
      <c r="F2" s="623"/>
      <c r="G2" s="623"/>
      <c r="H2" s="623"/>
    </row>
    <row r="3" spans="1:8" ht="19.5" customHeight="1">
      <c r="A3" s="615" t="s">
        <v>64</v>
      </c>
      <c r="B3" s="616"/>
      <c r="C3" s="616"/>
      <c r="D3" s="616"/>
      <c r="E3" s="616"/>
      <c r="F3" s="616"/>
      <c r="G3" s="616"/>
      <c r="H3" s="616"/>
    </row>
    <row r="4" spans="1:8" ht="19.5" customHeight="1" thickBot="1">
      <c r="A4" s="219" t="s">
        <v>65</v>
      </c>
      <c r="B4" s="219" t="s">
        <v>66</v>
      </c>
      <c r="C4" s="220" t="s">
        <v>67</v>
      </c>
      <c r="D4" s="221" t="s">
        <v>92</v>
      </c>
      <c r="E4" s="220" t="s">
        <v>68</v>
      </c>
      <c r="F4" s="220" t="s">
        <v>96</v>
      </c>
      <c r="G4" s="220" t="s">
        <v>120</v>
      </c>
      <c r="H4" s="220" t="s">
        <v>121</v>
      </c>
    </row>
    <row r="5" spans="1:8" ht="19.5" customHeight="1">
      <c r="A5" s="142">
        <v>0.3854166666666667</v>
      </c>
      <c r="B5" s="299" t="str">
        <f aca="true" t="shared" si="0" ref="B5:E6">B30</f>
        <v>201 Mezík R.</v>
      </c>
      <c r="C5" s="297" t="str">
        <f t="shared" si="0"/>
        <v>202 Minarech P.</v>
      </c>
      <c r="D5" s="299" t="str">
        <f t="shared" si="0"/>
        <v>203 Jankechová E.</v>
      </c>
      <c r="E5" s="297" t="str">
        <f t="shared" si="0"/>
        <v>204 Kurilák R.</v>
      </c>
      <c r="F5" s="297" t="str">
        <f>E32</f>
        <v>212 Gregor J.</v>
      </c>
      <c r="G5" s="295" t="str">
        <f>G30</f>
        <v>401 Andrejčík S.</v>
      </c>
      <c r="H5" s="295" t="str">
        <f>G32</f>
        <v>405 Klimčo M.</v>
      </c>
    </row>
    <row r="6" spans="1:8" ht="19.5" customHeight="1" thickBot="1">
      <c r="A6" s="143"/>
      <c r="B6" s="298" t="str">
        <f t="shared" si="0"/>
        <v>208 Marcin I.</v>
      </c>
      <c r="C6" s="298" t="str">
        <f t="shared" si="0"/>
        <v>207 Breznay M.</v>
      </c>
      <c r="D6" s="300" t="str">
        <f t="shared" si="0"/>
        <v>206 Hlinka R.</v>
      </c>
      <c r="E6" s="298" t="str">
        <f t="shared" si="0"/>
        <v>205 Kudláčová K.</v>
      </c>
      <c r="F6" s="298" t="str">
        <f>E33</f>
        <v>213 Špánik M.</v>
      </c>
      <c r="G6" s="296" t="str">
        <f>G31</f>
        <v>404 Balcová M.</v>
      </c>
      <c r="H6" s="296" t="str">
        <f>G33</f>
        <v>408 Mihová A.</v>
      </c>
    </row>
    <row r="7" spans="1:8" ht="19.5" customHeight="1" thickBot="1">
      <c r="A7" s="140" t="s">
        <v>69</v>
      </c>
      <c r="B7" s="147" t="str">
        <f>A37</f>
        <v>Ľuboš Kondela</v>
      </c>
      <c r="C7" s="145" t="str">
        <f>A38</f>
        <v>Fejerčák Jozef</v>
      </c>
      <c r="D7" s="141" t="str">
        <f>D36</f>
        <v>Rastislav Sabatula</v>
      </c>
      <c r="E7" s="145" t="str">
        <f>B37</f>
        <v>Lenártová Mária</v>
      </c>
      <c r="F7" s="145" t="str">
        <f>B38</f>
        <v>Csaba Urban</v>
      </c>
      <c r="G7" s="145" t="str">
        <f>C36</f>
        <v>Patrik Halický</v>
      </c>
      <c r="H7" s="145" t="str">
        <f>C37</f>
        <v>Kristína Kocúrová</v>
      </c>
    </row>
    <row r="8" spans="1:8" ht="19.5" customHeight="1">
      <c r="A8" s="142">
        <v>0.4166666666666667</v>
      </c>
      <c r="B8" s="294" t="str">
        <f>H30</f>
        <v>402 Ďurkovič R.</v>
      </c>
      <c r="C8" s="295" t="str">
        <f>H32</f>
        <v>406 Burian M.</v>
      </c>
      <c r="D8" s="299" t="str">
        <f>B30</f>
        <v>201 Mezík R.</v>
      </c>
      <c r="E8" s="297" t="str">
        <f>C30</f>
        <v>202 Minarech P.</v>
      </c>
      <c r="F8" s="297" t="str">
        <f>D30</f>
        <v>203 Jankechová E.</v>
      </c>
      <c r="G8" s="297" t="str">
        <f>E30</f>
        <v>204 Kurilák R.</v>
      </c>
      <c r="H8" s="297" t="str">
        <f>E31</f>
        <v>205 Kudláčová K.</v>
      </c>
    </row>
    <row r="9" spans="1:8" ht="19.5" customHeight="1" thickBot="1">
      <c r="A9" s="143"/>
      <c r="B9" s="296" t="str">
        <f>H31</f>
        <v>403 Strehársky M.</v>
      </c>
      <c r="C9" s="296" t="str">
        <f>H33</f>
        <v>407 Rom M.</v>
      </c>
      <c r="D9" s="300" t="str">
        <f>B32</f>
        <v>209 Mateášiková A.</v>
      </c>
      <c r="E9" s="298" t="str">
        <f>C32</f>
        <v>210 Vavrica P.</v>
      </c>
      <c r="F9" s="298" t="str">
        <f>D32</f>
        <v>211 Riečičiar A.</v>
      </c>
      <c r="G9" s="298" t="str">
        <f>E32</f>
        <v>212 Gregor J.</v>
      </c>
      <c r="H9" s="298" t="str">
        <f>E33</f>
        <v>213 Špánik M.</v>
      </c>
    </row>
    <row r="10" spans="1:8" ht="19.5" customHeight="1" thickBot="1">
      <c r="A10" s="144" t="s">
        <v>69</v>
      </c>
      <c r="B10" s="222" t="str">
        <f>C38</f>
        <v>Svat Ľubomír</v>
      </c>
      <c r="C10" s="222" t="str">
        <f>D36</f>
        <v>Rastislav Sabatula</v>
      </c>
      <c r="D10" s="223" t="str">
        <f>D37</f>
        <v>Ľudmila Andrejčíková</v>
      </c>
      <c r="E10" s="145" t="str">
        <f>A36</f>
        <v>Grega Matúš - H.R.</v>
      </c>
      <c r="F10" s="145" t="str">
        <f>A37</f>
        <v>Ľuboš Kondela</v>
      </c>
      <c r="G10" s="145" t="str">
        <f>A38</f>
        <v>Fejerčák Jozef</v>
      </c>
      <c r="H10" s="145" t="str">
        <f>B37</f>
        <v>Lenártová Mária</v>
      </c>
    </row>
    <row r="11" spans="1:8" ht="19.5" customHeight="1">
      <c r="A11" s="142">
        <v>0.4479166666666667</v>
      </c>
      <c r="B11" s="349" t="str">
        <f>G30</f>
        <v>401 Andrejčík S.</v>
      </c>
      <c r="C11" s="350" t="str">
        <f>G31</f>
        <v>404 Balcová M.</v>
      </c>
      <c r="D11" s="349" t="str">
        <f>H30</f>
        <v>402 Ďurkovič R.</v>
      </c>
      <c r="E11" s="350" t="str">
        <f>H31</f>
        <v>403 Strehársky M.</v>
      </c>
      <c r="F11" s="297" t="str">
        <f aca="true" t="shared" si="1" ref="F11:H12">B31</f>
        <v>208 Marcin I.</v>
      </c>
      <c r="G11" s="297" t="str">
        <f t="shared" si="1"/>
        <v>207 Breznay M.</v>
      </c>
      <c r="H11" s="297" t="str">
        <f t="shared" si="1"/>
        <v>206 Hlinka R.</v>
      </c>
    </row>
    <row r="12" spans="1:8" ht="19.5" customHeight="1" thickBot="1">
      <c r="A12" s="143"/>
      <c r="B12" s="351" t="str">
        <f>G32</f>
        <v>405 Klimčo M.</v>
      </c>
      <c r="C12" s="351" t="str">
        <f>G33</f>
        <v>408 Mihová A.</v>
      </c>
      <c r="D12" s="352" t="str">
        <f>H32</f>
        <v>406 Burian M.</v>
      </c>
      <c r="E12" s="351" t="str">
        <f>H33</f>
        <v>407 Rom M.</v>
      </c>
      <c r="F12" s="298" t="str">
        <f t="shared" si="1"/>
        <v>209 Mateášiková A.</v>
      </c>
      <c r="G12" s="298" t="str">
        <f t="shared" si="1"/>
        <v>210 Vavrica P.</v>
      </c>
      <c r="H12" s="298" t="str">
        <f t="shared" si="1"/>
        <v>211 Riečičiar A.</v>
      </c>
    </row>
    <row r="13" spans="1:8" ht="19.5" customHeight="1" thickBot="1">
      <c r="A13" s="144" t="s">
        <v>69</v>
      </c>
      <c r="B13" s="145" t="str">
        <f>B37</f>
        <v>Lenártová Mária</v>
      </c>
      <c r="C13" s="222" t="str">
        <f>B38</f>
        <v>Csaba Urban</v>
      </c>
      <c r="D13" s="223" t="str">
        <f>C36</f>
        <v>Patrik Halický</v>
      </c>
      <c r="E13" s="145" t="str">
        <f>C37</f>
        <v>Kristína Kocúrová</v>
      </c>
      <c r="F13" s="145" t="str">
        <f>C38</f>
        <v>Svat Ľubomír</v>
      </c>
      <c r="G13" s="145" t="str">
        <f>D36</f>
        <v>Rastislav Sabatula</v>
      </c>
      <c r="H13" s="145" t="str">
        <f>D37</f>
        <v>Ľudmila Andrejčíková</v>
      </c>
    </row>
    <row r="14" spans="1:8" ht="19.5" customHeight="1">
      <c r="A14" s="148">
        <v>0.4791666666666667</v>
      </c>
      <c r="B14" s="299" t="str">
        <f>E31</f>
        <v>205 Kudláčová K.</v>
      </c>
      <c r="C14" s="297" t="str">
        <f>E30</f>
        <v>204 Kurilák R.</v>
      </c>
      <c r="D14" s="349" t="str">
        <f>G31</f>
        <v>404 Balcová M.</v>
      </c>
      <c r="E14" s="350" t="str">
        <f>G30</f>
        <v>401 Andrejčík S.</v>
      </c>
      <c r="F14" s="350" t="str">
        <f>H31</f>
        <v>403 Strehársky M.</v>
      </c>
      <c r="G14" s="350" t="str">
        <f>H30</f>
        <v>402 Ďurkovič R.</v>
      </c>
      <c r="H14" s="346"/>
    </row>
    <row r="15" spans="1:8" ht="19.5" customHeight="1" thickBot="1">
      <c r="A15" s="150"/>
      <c r="B15" s="298" t="str">
        <f>E32</f>
        <v>212 Gregor J.</v>
      </c>
      <c r="C15" s="298" t="str">
        <f>E33</f>
        <v>213 Špánik M.</v>
      </c>
      <c r="D15" s="352" t="str">
        <f>G32</f>
        <v>405 Klimčo M.</v>
      </c>
      <c r="E15" s="351" t="str">
        <f>G33</f>
        <v>408 Mihová A.</v>
      </c>
      <c r="F15" s="351" t="str">
        <f>H32</f>
        <v>406 Burian M.</v>
      </c>
      <c r="G15" s="351" t="str">
        <f>H33</f>
        <v>407 Rom M.</v>
      </c>
      <c r="H15" s="347"/>
    </row>
    <row r="16" spans="1:8" ht="19.5" customHeight="1" thickBot="1">
      <c r="A16" s="149" t="s">
        <v>69</v>
      </c>
      <c r="B16" s="222" t="str">
        <f>C37</f>
        <v>Kristína Kocúrová</v>
      </c>
      <c r="C16" s="222" t="str">
        <f>A37</f>
        <v>Ľuboš Kondela</v>
      </c>
      <c r="D16" s="265" t="str">
        <f>A38</f>
        <v>Fejerčák Jozef</v>
      </c>
      <c r="E16" s="266" t="str">
        <f>C36</f>
        <v>Patrik Halický</v>
      </c>
      <c r="F16" s="266" t="str">
        <f>B37</f>
        <v>Lenártová Mária</v>
      </c>
      <c r="G16" s="266" t="str">
        <f>B38</f>
        <v>Csaba Urban</v>
      </c>
      <c r="H16" s="266"/>
    </row>
    <row r="17" spans="1:8" ht="19.5" customHeight="1">
      <c r="A17" s="353">
        <v>0.5104166666666666</v>
      </c>
      <c r="B17" s="299" t="str">
        <f>"BC2"&amp;"   "&amp;T('PAVÚK BC2'!B18:H21)&amp;" "&amp;T('PAVÚK BC2'!I18:R21)</f>
        <v>BC2   1. A Mezík R.</v>
      </c>
      <c r="C17" s="299" t="str">
        <f>"BC2"&amp;"   "&amp;T('PAVÚK BC2'!B30:H33)&amp;" "&amp;T('PAVÚK BC2'!I30:R33)</f>
        <v>BC2   2. B Breznay M.</v>
      </c>
      <c r="D17" s="299" t="str">
        <f>"BC2"&amp;"   "&amp;T('PAVÚK BC2'!B42:H45)&amp;" "&amp;T('PAVÚK BC2'!I42:R45)</f>
        <v>BC2   1. C Riečičiar A.</v>
      </c>
      <c r="E17" s="299" t="str">
        <f>"BC2"&amp;"   "&amp;T('PAVÚK BC2'!B54:H57)&amp;" "&amp;T('PAVÚK BC2'!I54:R57)</f>
        <v>BC2   2. D Kudláčová K.</v>
      </c>
      <c r="F17" s="355"/>
      <c r="G17" s="346"/>
      <c r="H17" s="346"/>
    </row>
    <row r="18" spans="1:8" ht="19.5" customHeight="1" thickBot="1">
      <c r="A18" s="354" t="s">
        <v>190</v>
      </c>
      <c r="B18" s="298" t="str">
        <f>"BC2"&amp;"   "&amp;T('PAVÚK BC2'!B24:H27)&amp;" "&amp;T('PAVÚK BC2'!I24:R27)</f>
        <v>BC2   2. C Jankechová E.</v>
      </c>
      <c r="C18" s="298" t="str">
        <f>"BC2"&amp;"   "&amp;T('PAVÚK BC2'!B36:H39)&amp;" "&amp;T('PAVÚK BC2'!I36:R39)</f>
        <v>BC2   1. D Kurilák R.</v>
      </c>
      <c r="D18" s="298" t="str">
        <f>"BC2"&amp;"   "&amp;T('PAVÚK BC2'!B48:H51)&amp;" "&amp;T('PAVÚK BC2'!I48:R51)</f>
        <v>BC2   2. A Marcin I.</v>
      </c>
      <c r="E18" s="298" t="str">
        <f>"BC2"&amp;"   "&amp;T('PAVÚK BC2'!B60:H63)&amp;" "&amp;T('PAVÚK BC2'!I60:R63)</f>
        <v>BC2   1. B Minarech P.</v>
      </c>
      <c r="F18" s="356"/>
      <c r="G18" s="347"/>
      <c r="H18" s="347"/>
    </row>
    <row r="19" spans="1:8" ht="19.5" customHeight="1" thickBot="1">
      <c r="A19" s="146" t="s">
        <v>69</v>
      </c>
      <c r="B19" s="265" t="str">
        <f>C36</f>
        <v>Patrik Halický</v>
      </c>
      <c r="C19" s="357" t="str">
        <f>C37</f>
        <v>Kristína Kocúrová</v>
      </c>
      <c r="D19" s="358" t="str">
        <f>C38</f>
        <v>Svat Ľubomír</v>
      </c>
      <c r="E19" s="357" t="str">
        <f>D36</f>
        <v>Rastislav Sabatula</v>
      </c>
      <c r="F19" s="145"/>
      <c r="G19" s="145"/>
      <c r="H19" s="145"/>
    </row>
    <row r="20" spans="1:8" s="372" customFormat="1" ht="30" customHeight="1">
      <c r="A20" s="367">
        <v>0.5416666666666666</v>
      </c>
      <c r="B20" s="369" t="str">
        <f>"BC2"&amp;"   "&amp;T('PAVÚK BC2'!V21:Y24)&amp;" "&amp;T('PAVÚK BC2'!Z21:AI24)</f>
        <v>BC2   víťaz 1/4 finále 1 Mezík R.</v>
      </c>
      <c r="C20" s="369" t="str">
        <f>"BC2"&amp;"   "&amp;T('PAVÚK BC2'!V45:Y48)&amp;" "&amp;T('PAVÚK BC2'!Z45:AI48)</f>
        <v>BC2   víťaz 1/4 finále 3 Riečičiar A.</v>
      </c>
      <c r="D20" s="370" t="str">
        <f>"BC4"&amp;"   "&amp;T('PAVÚK BC4'!V21:Y24)&amp;" "&amp;T('PAVÚK BC4'!Z21:AI24)</f>
        <v>BC4   1. A Andrejčík S.</v>
      </c>
      <c r="E20" s="370" t="str">
        <f>"BC4"&amp;"   "&amp;T('PAVÚK BC4'!V45:Y48)&amp;" "&amp;T('PAVÚK BC4'!Z45:AI48)</f>
        <v>BC4   1.B Strehársky M.</v>
      </c>
      <c r="F20" s="371"/>
      <c r="G20" s="371"/>
      <c r="H20" s="371"/>
    </row>
    <row r="21" spans="1:8" s="372" customFormat="1" ht="30" customHeight="1" thickBot="1">
      <c r="A21" s="368" t="s">
        <v>97</v>
      </c>
      <c r="B21" s="373" t="str">
        <f>"BC2"&amp;"   "&amp;T('PAVÚK BC2'!V33:Y36)&amp;" "&amp;T('PAVÚK BC2'!Z33:AI36)</f>
        <v>BC2   víťaz 1/4 finále 2 Kurilák R.</v>
      </c>
      <c r="C21" s="373" t="str">
        <f>"BC2"&amp;"   "&amp;T('PAVÚK BC2'!V57:Y60)&amp;" "&amp;T('PAVÚK BC2'!Z57:AI60)</f>
        <v>BC2   víťaz 1/4 finále 4 Kudláčová K.</v>
      </c>
      <c r="D21" s="374" t="str">
        <f>"BC4"&amp;"   "&amp;T('PAVÚK BC4'!V33:Y36)&amp;" "&amp;T('PAVÚK BC4'!Z33:AI36)</f>
        <v>BC4   2. B Burian M.</v>
      </c>
      <c r="E21" s="374" t="str">
        <f>"BC4"&amp;"   "&amp;T('PAVÚK BC4'!V57:Y60)&amp;" "&amp;T('PAVÚK BC4'!Z57:AI60)</f>
        <v>BC4   2. A Balcová M.</v>
      </c>
      <c r="F21" s="375"/>
      <c r="G21" s="375"/>
      <c r="H21" s="375"/>
    </row>
    <row r="22" spans="1:8" ht="19.5" customHeight="1" thickBot="1">
      <c r="A22" s="144" t="s">
        <v>69</v>
      </c>
      <c r="B22" s="145" t="str">
        <f>D37</f>
        <v>Ľudmila Andrejčíková</v>
      </c>
      <c r="C22" s="222" t="str">
        <f>B37</f>
        <v>Lenártová Mária</v>
      </c>
      <c r="D22" s="223" t="str">
        <f>A37</f>
        <v>Ľuboš Kondela</v>
      </c>
      <c r="E22" s="222" t="str">
        <f>A38</f>
        <v>Fejerčák Jozef</v>
      </c>
      <c r="F22" s="145"/>
      <c r="G22" s="145"/>
      <c r="H22" s="145"/>
    </row>
    <row r="23" spans="1:8" s="372" customFormat="1" ht="30" customHeight="1">
      <c r="A23" s="376">
        <v>0.5729166666666666</v>
      </c>
      <c r="B23" s="369" t="str">
        <f>"BC2"&amp;"   "&amp;T('PAVÚK BC2'!AN27:AN30)&amp;" "&amp;T('PAVÚK BC2'!AO27:AW30)</f>
        <v>BC2   1. finalista Mezík R.</v>
      </c>
      <c r="C23" s="369" t="str">
        <f>"BC2"&amp;"   "&amp;T('PAVÚK BC2'!B73:M76)&amp;" "&amp;T('PAVÚK BC2'!N73:U76)</f>
        <v>BC2   o 3. miesto 1 Kurilák R.</v>
      </c>
      <c r="D23" s="378" t="str">
        <f>"BC4"&amp;"   "&amp;"1. finalista"&amp;" "&amp;T('PAVÚK BC4'!AN27:AW30)</f>
        <v>BC4   1. finalista Andrejčík S.</v>
      </c>
      <c r="E23" s="370" t="str">
        <f>"BC4"&amp;"   "&amp;"o 3. miesto 1"&amp;" "&amp;T('PAVÚK BC4'!H73:U76)</f>
        <v>BC4   o 3. miesto 1 Burian M.</v>
      </c>
      <c r="F23" s="379"/>
      <c r="G23" s="371"/>
      <c r="H23" s="371"/>
    </row>
    <row r="24" spans="1:8" s="372" customFormat="1" ht="30" customHeight="1" thickBot="1">
      <c r="A24" s="377" t="s">
        <v>70</v>
      </c>
      <c r="B24" s="373" t="str">
        <f>"BC2"&amp;"   "&amp;T('PAVÚK BC2'!AN51:AN54)&amp;" "&amp;T('PAVÚK BC2'!AO51:AW54)</f>
        <v>BC2   2. finalista Kudláčová K.</v>
      </c>
      <c r="C24" s="373" t="str">
        <f>"BC2"&amp;"   "&amp;T('PAVÚK BC2'!B85:M88)&amp;" "&amp;T('PAVÚK BC2'!N85:U88)</f>
        <v>BC2   o 3. miesto 2 Riečičiar A.</v>
      </c>
      <c r="D24" s="380" t="str">
        <f>"BC4"&amp;"   "&amp;"2. finalista"&amp;" "&amp;T('PAVÚK BC4'!AN51:AW54)</f>
        <v>BC4   2. finalista Balcová M.</v>
      </c>
      <c r="E24" s="374" t="str">
        <f>"BC4"&amp;"   "&amp;"o 3. miesto 2"&amp;" "&amp;T('PAVÚK BC4'!H85:U88)</f>
        <v>BC4   o 3. miesto 2 Strehársky M.</v>
      </c>
      <c r="F24" s="381"/>
      <c r="G24" s="375"/>
      <c r="H24" s="375"/>
    </row>
    <row r="25" spans="1:8" ht="19.5" customHeight="1" thickBot="1">
      <c r="A25" s="149" t="s">
        <v>69</v>
      </c>
      <c r="B25" s="222" t="str">
        <f>C38</f>
        <v>Svat Ľubomír</v>
      </c>
      <c r="C25" s="145" t="str">
        <f>D36</f>
        <v>Rastislav Sabatula</v>
      </c>
      <c r="D25" s="265" t="str">
        <f>C36</f>
        <v>Patrik Halický</v>
      </c>
      <c r="E25" s="266" t="str">
        <f>C37</f>
        <v>Kristína Kocúrová</v>
      </c>
      <c r="F25" s="266"/>
      <c r="G25" s="266"/>
      <c r="H25" s="266"/>
    </row>
    <row r="26" spans="1:8" ht="7.5" customHeight="1" thickBot="1">
      <c r="A26" s="146"/>
      <c r="B26" s="147"/>
      <c r="C26" s="151"/>
      <c r="D26" s="152"/>
      <c r="E26" s="267"/>
      <c r="F26" s="267"/>
      <c r="G26" s="267"/>
      <c r="H26" s="267"/>
    </row>
    <row r="27" spans="1:8" ht="19.5" customHeight="1" thickBot="1">
      <c r="A27" s="153" t="s">
        <v>191</v>
      </c>
      <c r="B27" s="268" t="s">
        <v>71</v>
      </c>
      <c r="C27" s="154" t="s">
        <v>72</v>
      </c>
      <c r="D27" s="269" t="s">
        <v>73</v>
      </c>
      <c r="E27" s="269"/>
      <c r="F27" s="269"/>
      <c r="G27" s="269"/>
      <c r="H27" s="269"/>
    </row>
    <row r="28" spans="3:8" ht="6.75" customHeight="1" thickBot="1">
      <c r="C28" s="271"/>
      <c r="D28" s="271"/>
      <c r="E28" s="271"/>
      <c r="F28" s="271"/>
      <c r="G28" s="271"/>
      <c r="H28" s="271"/>
    </row>
    <row r="29" spans="1:9" ht="19.5" customHeight="1">
      <c r="A29" s="617" t="s">
        <v>185</v>
      </c>
      <c r="B29" s="301" t="s">
        <v>33</v>
      </c>
      <c r="C29" s="301" t="s">
        <v>34</v>
      </c>
      <c r="D29" s="301" t="s">
        <v>35</v>
      </c>
      <c r="E29" s="301" t="s">
        <v>36</v>
      </c>
      <c r="F29" s="617" t="s">
        <v>186</v>
      </c>
      <c r="G29" s="303" t="s">
        <v>33</v>
      </c>
      <c r="H29" s="303" t="s">
        <v>34</v>
      </c>
      <c r="I29" s="272"/>
    </row>
    <row r="30" spans="1:9" ht="19.5" customHeight="1">
      <c r="A30" s="618"/>
      <c r="B30" s="302" t="str">
        <f>'SKUPINY BC2'!H7</f>
        <v>201 Mezík R.</v>
      </c>
      <c r="C30" s="302" t="str">
        <f>'SKUPINY BC2'!H15</f>
        <v>202 Minarech P.</v>
      </c>
      <c r="D30" s="302" t="str">
        <f>'SKUPINY BC2'!H23</f>
        <v>203 Jankechová E.</v>
      </c>
      <c r="E30" s="302" t="str">
        <f>'SKUPINY BC2'!H31</f>
        <v>204 Kurilák R.</v>
      </c>
      <c r="F30" s="618"/>
      <c r="G30" s="304" t="str">
        <f>'SKUPINY BC4'!H7</f>
        <v>401 Andrejčík S.</v>
      </c>
      <c r="H30" s="304" t="str">
        <f>'SKUPINY BC4'!H15</f>
        <v>402 Ďurkovič R.</v>
      </c>
      <c r="I30" s="273"/>
    </row>
    <row r="31" spans="1:9" ht="19.5" customHeight="1">
      <c r="A31" s="618"/>
      <c r="B31" s="302" t="str">
        <f>'SKUPINY BC2'!H8</f>
        <v>208 Marcin I.</v>
      </c>
      <c r="C31" s="302" t="str">
        <f>'SKUPINY BC2'!H16</f>
        <v>207 Breznay M.</v>
      </c>
      <c r="D31" s="302" t="str">
        <f>'SKUPINY BC2'!H24</f>
        <v>206 Hlinka R.</v>
      </c>
      <c r="E31" s="302" t="str">
        <f>'SKUPINY BC2'!H32</f>
        <v>205 Kudláčová K.</v>
      </c>
      <c r="F31" s="618"/>
      <c r="G31" s="304" t="str">
        <f>'SKUPINY BC4'!H8</f>
        <v>404 Balcová M.</v>
      </c>
      <c r="H31" s="304" t="str">
        <f>'SKUPINY BC4'!H16</f>
        <v>403 Strehársky M.</v>
      </c>
      <c r="I31" s="273"/>
    </row>
    <row r="32" spans="1:9" ht="19.5" customHeight="1">
      <c r="A32" s="618"/>
      <c r="B32" s="302" t="str">
        <f>'SKUPINY BC2'!H9</f>
        <v>209 Mateášiková A.</v>
      </c>
      <c r="C32" s="302" t="str">
        <f>'SKUPINY BC2'!H17</f>
        <v>210 Vavrica P.</v>
      </c>
      <c r="D32" s="302" t="str">
        <f>'SKUPINY BC2'!H25</f>
        <v>211 Riečičiar A.</v>
      </c>
      <c r="E32" s="302" t="str">
        <f>'SKUPINY BC2'!H33</f>
        <v>212 Gregor J.</v>
      </c>
      <c r="F32" s="618"/>
      <c r="G32" s="304" t="str">
        <f>'SKUPINY BC4'!H9</f>
        <v>405 Klimčo M.</v>
      </c>
      <c r="H32" s="304" t="str">
        <f>'SKUPINY BC4'!H17</f>
        <v>406 Burian M.</v>
      </c>
      <c r="I32" s="273"/>
    </row>
    <row r="33" spans="1:9" ht="19.5" customHeight="1" thickBot="1">
      <c r="A33" s="619"/>
      <c r="B33" s="302"/>
      <c r="C33" s="302"/>
      <c r="D33" s="298"/>
      <c r="E33" s="298" t="str">
        <f>'SKUPINY BC2'!H34</f>
        <v>213 Špánik M.</v>
      </c>
      <c r="F33" s="619"/>
      <c r="G33" s="296" t="str">
        <f>'SKUPINY BC4'!H10</f>
        <v>408 Mihová A.</v>
      </c>
      <c r="H33" s="296" t="str">
        <f>'SKUPINY BC4'!H18</f>
        <v>407 Rom M.</v>
      </c>
      <c r="I33" s="272"/>
    </row>
    <row r="34" spans="2:4" ht="6.75" customHeight="1">
      <c r="B34" s="270"/>
      <c r="D34" s="270"/>
    </row>
    <row r="35" spans="1:4" ht="19.5" customHeight="1">
      <c r="A35" s="620" t="s">
        <v>98</v>
      </c>
      <c r="B35" s="621"/>
      <c r="C35" s="621"/>
      <c r="D35" s="622"/>
    </row>
    <row r="36" spans="1:4" ht="19.5" customHeight="1">
      <c r="A36" s="307" t="s">
        <v>126</v>
      </c>
      <c r="B36" s="306"/>
      <c r="C36" s="305" t="s">
        <v>122</v>
      </c>
      <c r="D36" s="305" t="s">
        <v>125</v>
      </c>
    </row>
    <row r="37" spans="1:4" ht="19.5" customHeight="1">
      <c r="A37" s="306" t="s">
        <v>188</v>
      </c>
      <c r="B37" s="306" t="s">
        <v>99</v>
      </c>
      <c r="C37" s="305" t="s">
        <v>123</v>
      </c>
      <c r="D37" s="348" t="s">
        <v>187</v>
      </c>
    </row>
    <row r="38" spans="1:4" ht="19.5" customHeight="1">
      <c r="A38" s="305" t="s">
        <v>100</v>
      </c>
      <c r="B38" s="305" t="s">
        <v>124</v>
      </c>
      <c r="C38" s="305" t="s">
        <v>101</v>
      </c>
      <c r="D38" s="348"/>
    </row>
    <row r="39" ht="19.5" customHeight="1">
      <c r="D39" s="272"/>
    </row>
    <row r="40" spans="2:4" ht="6.75" customHeight="1">
      <c r="B40" s="270"/>
      <c r="D40" s="272"/>
    </row>
    <row r="41" spans="1:2" ht="19.5" customHeight="1">
      <c r="A41" s="264"/>
      <c r="B41" s="155"/>
    </row>
    <row r="42" spans="1:2" ht="19.5" customHeight="1">
      <c r="A42" s="264"/>
      <c r="B42" s="155"/>
    </row>
    <row r="43" spans="1:2" ht="19.5" customHeight="1">
      <c r="A43" s="264"/>
      <c r="B43" s="157"/>
    </row>
    <row r="44" ht="19.5" customHeight="1">
      <c r="A44" s="264"/>
    </row>
    <row r="45" spans="1:2" ht="19.5" customHeight="1">
      <c r="A45" s="273"/>
      <c r="B45" s="275"/>
    </row>
    <row r="46" spans="1:2" ht="19.5" customHeight="1">
      <c r="A46" s="264"/>
      <c r="B46" s="156"/>
    </row>
    <row r="47" spans="1:3" ht="19.5" customHeight="1">
      <c r="A47" s="264"/>
      <c r="B47" s="275"/>
      <c r="C47" s="275"/>
    </row>
    <row r="48" spans="1:3" ht="19.5" customHeight="1">
      <c r="A48" s="264"/>
      <c r="B48" s="275"/>
      <c r="C48" s="275"/>
    </row>
    <row r="49" spans="1:4" ht="19.5" customHeight="1">
      <c r="A49" s="264"/>
      <c r="B49" s="275"/>
      <c r="C49" s="275"/>
      <c r="D49" s="275"/>
    </row>
    <row r="50" spans="1:6" ht="19.5" customHeight="1">
      <c r="A50" s="275"/>
      <c r="B50" s="275"/>
      <c r="C50" s="275"/>
      <c r="D50" s="275"/>
      <c r="E50" s="275"/>
      <c r="F50" s="275"/>
    </row>
    <row r="51" spans="1:6" ht="19.5" customHeight="1">
      <c r="A51" s="156"/>
      <c r="B51" s="275"/>
      <c r="C51" s="275"/>
      <c r="D51" s="275"/>
      <c r="E51" s="275"/>
      <c r="F51" s="275"/>
    </row>
    <row r="52" spans="1:6" ht="19.5" customHeight="1">
      <c r="A52" s="275"/>
      <c r="B52" s="275"/>
      <c r="C52" s="275"/>
      <c r="D52" s="275"/>
      <c r="E52" s="275"/>
      <c r="F52" s="275"/>
    </row>
    <row r="53" spans="1:8" ht="19.5" customHeight="1">
      <c r="A53" s="156"/>
      <c r="B53" s="156"/>
      <c r="C53" s="275"/>
      <c r="D53" s="275"/>
      <c r="E53" s="275"/>
      <c r="F53" s="275"/>
      <c r="G53" s="275"/>
      <c r="H53" s="275"/>
    </row>
    <row r="54" spans="1:8" ht="19.5" customHeight="1">
      <c r="A54" s="156"/>
      <c r="B54" s="156"/>
      <c r="C54" s="275"/>
      <c r="D54" s="275"/>
      <c r="E54" s="275"/>
      <c r="F54" s="275"/>
      <c r="G54" s="275"/>
      <c r="H54" s="275"/>
    </row>
    <row r="55" spans="1:8" ht="19.5" customHeight="1">
      <c r="A55" s="156"/>
      <c r="B55" s="155"/>
      <c r="C55" s="275"/>
      <c r="D55" s="275"/>
      <c r="E55" s="275"/>
      <c r="F55" s="275"/>
      <c r="G55" s="275"/>
      <c r="H55" s="275"/>
    </row>
    <row r="56" spans="1:8" ht="19.5" customHeight="1">
      <c r="A56" s="156"/>
      <c r="B56" s="275"/>
      <c r="C56" s="275"/>
      <c r="F56" s="275"/>
      <c r="G56" s="275"/>
      <c r="H56" s="275"/>
    </row>
    <row r="57" spans="1:8" ht="19.5" customHeight="1">
      <c r="A57" s="274"/>
      <c r="B57" s="275"/>
      <c r="C57" s="275"/>
      <c r="F57" s="275"/>
      <c r="G57" s="275"/>
      <c r="H57" s="275"/>
    </row>
    <row r="58" spans="1:8" ht="19.5" customHeight="1">
      <c r="A58" s="274"/>
      <c r="B58" s="275"/>
      <c r="C58" s="275"/>
      <c r="F58" s="275"/>
      <c r="G58" s="275"/>
      <c r="H58" s="275"/>
    </row>
    <row r="59" spans="1:8" ht="19.5" customHeight="1">
      <c r="A59" s="274"/>
      <c r="B59" s="275"/>
      <c r="C59" s="275"/>
      <c r="F59" s="275"/>
      <c r="G59" s="275"/>
      <c r="H59" s="275"/>
    </row>
    <row r="60" spans="1:8" ht="19.5" customHeight="1">
      <c r="A60" s="274"/>
      <c r="B60" s="275"/>
      <c r="C60" s="275"/>
      <c r="G60" s="275"/>
      <c r="H60" s="275"/>
    </row>
  </sheetData>
  <sheetProtection/>
  <mergeCells count="5">
    <mergeCell ref="A3:H3"/>
    <mergeCell ref="F29:F33"/>
    <mergeCell ref="A29:A33"/>
    <mergeCell ref="A35:D35"/>
    <mergeCell ref="A1:H2"/>
  </mergeCells>
  <printOptions horizontalCentered="1"/>
  <pageMargins left="0.25" right="0.25" top="1" bottom="1" header="0.3" footer="0.3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44"/>
  <sheetViews>
    <sheetView showGridLines="0" zoomScalePageLayoutView="0" workbookViewId="0" topLeftCell="A1">
      <selection activeCell="G18" sqref="G18"/>
    </sheetView>
  </sheetViews>
  <sheetFormatPr defaultColWidth="8.875" defaultRowHeight="12.75"/>
  <cols>
    <col min="1" max="1" width="3.375" style="0" customWidth="1"/>
    <col min="2" max="2" width="5.00390625" style="0" customWidth="1"/>
    <col min="3" max="4" width="11.50390625" style="0" customWidth="1"/>
    <col min="5" max="5" width="14.50390625" style="0" customWidth="1"/>
    <col min="6" max="6" width="31.375" style="0" customWidth="1"/>
    <col min="7" max="7" width="4.625" style="310" customWidth="1"/>
    <col min="8" max="8" width="3.00390625" style="0" customWidth="1"/>
    <col min="9" max="9" width="12.50390625" style="0" customWidth="1"/>
    <col min="10" max="10" width="5.125" style="0" customWidth="1"/>
    <col min="11" max="12" width="8.875" style="0" customWidth="1"/>
    <col min="13" max="13" width="20.50390625" style="0" customWidth="1"/>
    <col min="14" max="14" width="20.625" style="0" customWidth="1"/>
    <col min="15" max="15" width="8.875" style="0" customWidth="1"/>
    <col min="16" max="17" width="11.50390625" style="0" customWidth="1"/>
  </cols>
  <sheetData>
    <row r="2" spans="2:10" ht="19.5">
      <c r="B2" s="20" t="s">
        <v>8</v>
      </c>
      <c r="C2" s="20"/>
      <c r="D2" s="20"/>
      <c r="E2" s="21">
        <f>IF(ISNUMBER('ÚDAJE BC2'!D8),'ÚDAJE BC2'!D8,"")</f>
        <v>2</v>
      </c>
      <c r="F2" s="21"/>
      <c r="G2" s="309"/>
      <c r="H2" s="20"/>
      <c r="I2" s="20"/>
      <c r="J2" s="20"/>
    </row>
    <row r="4" spans="2:10" ht="12.75">
      <c r="B4" s="22" t="s">
        <v>9</v>
      </c>
      <c r="C4" s="283" t="s">
        <v>10</v>
      </c>
      <c r="D4" s="23" t="s">
        <v>11</v>
      </c>
      <c r="E4" s="23" t="s">
        <v>12</v>
      </c>
      <c r="F4" s="288" t="s">
        <v>13</v>
      </c>
      <c r="G4" s="387" t="s">
        <v>14</v>
      </c>
      <c r="H4" s="387"/>
      <c r="I4" s="24" t="s">
        <v>15</v>
      </c>
      <c r="J4" s="25">
        <v>13</v>
      </c>
    </row>
    <row r="5" spans="2:30" ht="15">
      <c r="B5" s="279">
        <f>IF(ISNUMBER('ÚDAJE BC2'!O8),'ÚDAJE BC2'!O8,"")</f>
        <v>201</v>
      </c>
      <c r="C5" s="285" t="s">
        <v>128</v>
      </c>
      <c r="D5" s="281" t="s">
        <v>129</v>
      </c>
      <c r="E5" s="286" t="str">
        <f aca="true" t="shared" si="0" ref="E5:E18">C5&amp;" "&amp;LEFT(D5,1)&amp;"."</f>
        <v>Mezík R.</v>
      </c>
      <c r="F5" s="284" t="s">
        <v>109</v>
      </c>
      <c r="G5" s="287" t="s">
        <v>16</v>
      </c>
      <c r="H5" s="240"/>
      <c r="I5" s="311">
        <v>1</v>
      </c>
      <c r="J5" s="28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5">
      <c r="B6" s="280">
        <f>B5+1</f>
        <v>202</v>
      </c>
      <c r="C6" s="285" t="s">
        <v>130</v>
      </c>
      <c r="D6" s="282" t="s">
        <v>102</v>
      </c>
      <c r="E6" s="286" t="str">
        <f t="shared" si="0"/>
        <v>Minarech P.</v>
      </c>
      <c r="F6" s="284" t="s">
        <v>109</v>
      </c>
      <c r="G6" s="287" t="s">
        <v>18</v>
      </c>
      <c r="H6" s="240"/>
      <c r="I6" s="312">
        <v>2</v>
      </c>
      <c r="J6" s="30"/>
      <c r="L6" s="388"/>
      <c r="M6" s="388"/>
      <c r="AC6">
        <v>3</v>
      </c>
      <c r="AD6" t="s">
        <v>19</v>
      </c>
    </row>
    <row r="7" spans="2:30" ht="15">
      <c r="B7" s="279">
        <f aca="true" t="shared" si="1" ref="B7:B43">B6+1</f>
        <v>203</v>
      </c>
      <c r="C7" s="285" t="s">
        <v>131</v>
      </c>
      <c r="D7" s="282" t="s">
        <v>132</v>
      </c>
      <c r="E7" s="286" t="str">
        <f t="shared" si="0"/>
        <v>Jankechová E.</v>
      </c>
      <c r="F7" s="284" t="s">
        <v>110</v>
      </c>
      <c r="G7" s="287" t="s">
        <v>103</v>
      </c>
      <c r="H7" s="240"/>
      <c r="I7" s="311">
        <v>3</v>
      </c>
      <c r="J7" s="30"/>
      <c r="L7" s="388"/>
      <c r="M7" s="388"/>
      <c r="AC7">
        <v>4</v>
      </c>
      <c r="AD7" t="s">
        <v>21</v>
      </c>
    </row>
    <row r="8" spans="2:30" ht="15">
      <c r="B8" s="280">
        <f t="shared" si="1"/>
        <v>204</v>
      </c>
      <c r="C8" s="285" t="s">
        <v>133</v>
      </c>
      <c r="D8" s="282" t="s">
        <v>134</v>
      </c>
      <c r="E8" s="286" t="str">
        <f t="shared" si="0"/>
        <v>Kurilák R.</v>
      </c>
      <c r="F8" s="284" t="s">
        <v>57</v>
      </c>
      <c r="G8" s="287" t="s">
        <v>148</v>
      </c>
      <c r="H8" s="240"/>
      <c r="I8" s="312">
        <v>4</v>
      </c>
      <c r="J8" s="30"/>
      <c r="L8" s="388"/>
      <c r="M8" s="388"/>
      <c r="AC8">
        <v>5</v>
      </c>
      <c r="AD8" t="s">
        <v>23</v>
      </c>
    </row>
    <row r="9" spans="2:30" ht="15">
      <c r="B9" s="280">
        <f t="shared" si="1"/>
        <v>205</v>
      </c>
      <c r="C9" s="285" t="s">
        <v>135</v>
      </c>
      <c r="D9" s="282" t="s">
        <v>136</v>
      </c>
      <c r="E9" s="286" t="str">
        <f>C9&amp;" "&amp;LEFT(D9,1)&amp;"."</f>
        <v>Kudláčová K.</v>
      </c>
      <c r="F9" s="284" t="s">
        <v>57</v>
      </c>
      <c r="G9" s="287" t="s">
        <v>149</v>
      </c>
      <c r="H9" s="240"/>
      <c r="I9" s="311">
        <v>5</v>
      </c>
      <c r="J9" s="32"/>
      <c r="L9" s="388"/>
      <c r="M9" s="388"/>
      <c r="AC9">
        <v>6</v>
      </c>
      <c r="AD9" t="s">
        <v>25</v>
      </c>
    </row>
    <row r="10" spans="2:30" ht="15">
      <c r="B10" s="280">
        <f t="shared" si="1"/>
        <v>206</v>
      </c>
      <c r="C10" s="285" t="s">
        <v>137</v>
      </c>
      <c r="D10" s="282" t="s">
        <v>138</v>
      </c>
      <c r="E10" s="286" t="str">
        <f>C10&amp;" "&amp;LEFT(D10,1)&amp;"."</f>
        <v>Hlinka R.</v>
      </c>
      <c r="F10" s="284" t="s">
        <v>110</v>
      </c>
      <c r="G10" s="287" t="s">
        <v>104</v>
      </c>
      <c r="H10" s="240"/>
      <c r="I10" s="312">
        <v>6</v>
      </c>
      <c r="L10" s="388"/>
      <c r="M10" s="388"/>
      <c r="AC10">
        <v>7</v>
      </c>
      <c r="AD10" t="s">
        <v>27</v>
      </c>
    </row>
    <row r="11" spans="2:30" ht="15">
      <c r="B11" s="280">
        <f t="shared" si="1"/>
        <v>207</v>
      </c>
      <c r="C11" s="285" t="s">
        <v>139</v>
      </c>
      <c r="D11" s="282" t="s">
        <v>87</v>
      </c>
      <c r="E11" s="286" t="str">
        <f>C11&amp;" "&amp;LEFT(D11,1)&amp;"."</f>
        <v>Breznay M.</v>
      </c>
      <c r="F11" s="284" t="s">
        <v>57</v>
      </c>
      <c r="G11" s="287" t="s">
        <v>22</v>
      </c>
      <c r="H11" s="240"/>
      <c r="I11" s="311">
        <v>7</v>
      </c>
      <c r="L11" s="388"/>
      <c r="M11" s="388"/>
      <c r="AC11">
        <v>8</v>
      </c>
      <c r="AD11" t="s">
        <v>28</v>
      </c>
    </row>
    <row r="12" spans="2:30" ht="15">
      <c r="B12" s="280">
        <f t="shared" si="1"/>
        <v>208</v>
      </c>
      <c r="C12" s="285" t="s">
        <v>147</v>
      </c>
      <c r="D12" s="282" t="s">
        <v>189</v>
      </c>
      <c r="E12" s="286" t="str">
        <f t="shared" si="0"/>
        <v>Marcin I.</v>
      </c>
      <c r="F12" s="284" t="s">
        <v>57</v>
      </c>
      <c r="G12" s="287" t="s">
        <v>20</v>
      </c>
      <c r="H12" s="289"/>
      <c r="I12" s="312">
        <v>8</v>
      </c>
      <c r="L12" s="388"/>
      <c r="M12" s="388"/>
      <c r="AC12">
        <v>9</v>
      </c>
      <c r="AD12" t="s">
        <v>29</v>
      </c>
    </row>
    <row r="13" spans="2:30" ht="15">
      <c r="B13" s="280">
        <f t="shared" si="1"/>
        <v>209</v>
      </c>
      <c r="C13" s="285" t="s">
        <v>140</v>
      </c>
      <c r="D13" s="282" t="s">
        <v>141</v>
      </c>
      <c r="E13" s="286" t="str">
        <f t="shared" si="0"/>
        <v>Mateášiková A.</v>
      </c>
      <c r="F13" s="284" t="s">
        <v>109</v>
      </c>
      <c r="G13" s="287" t="s">
        <v>24</v>
      </c>
      <c r="H13" s="289"/>
      <c r="I13" s="311">
        <v>9</v>
      </c>
      <c r="L13" s="388"/>
      <c r="M13" s="388"/>
      <c r="N13" s="33"/>
      <c r="O13" s="33"/>
      <c r="P13" s="34"/>
      <c r="Q13" s="33"/>
      <c r="R13" s="34"/>
      <c r="AC13">
        <v>10</v>
      </c>
      <c r="AD13" t="s">
        <v>30</v>
      </c>
    </row>
    <row r="14" spans="2:18" ht="15">
      <c r="B14" s="280">
        <f t="shared" si="1"/>
        <v>210</v>
      </c>
      <c r="C14" s="285" t="s">
        <v>142</v>
      </c>
      <c r="D14" s="282" t="s">
        <v>102</v>
      </c>
      <c r="E14" s="286" t="str">
        <f t="shared" si="0"/>
        <v>Vavrica P.</v>
      </c>
      <c r="F14" s="284" t="s">
        <v>109</v>
      </c>
      <c r="G14" s="287" t="s">
        <v>26</v>
      </c>
      <c r="H14" s="289"/>
      <c r="I14" s="312">
        <v>10</v>
      </c>
      <c r="L14" s="388"/>
      <c r="M14" s="388"/>
      <c r="N14" s="33"/>
      <c r="O14" s="33"/>
      <c r="P14" s="34"/>
      <c r="Q14" s="33"/>
      <c r="R14" s="34"/>
    </row>
    <row r="15" spans="2:18" ht="15">
      <c r="B15" s="280">
        <f t="shared" si="1"/>
        <v>211</v>
      </c>
      <c r="C15" s="308" t="s">
        <v>144</v>
      </c>
      <c r="D15" s="282" t="s">
        <v>88</v>
      </c>
      <c r="E15" s="286" t="str">
        <f t="shared" si="0"/>
        <v>Riečičiar A.</v>
      </c>
      <c r="F15" s="284" t="s">
        <v>109</v>
      </c>
      <c r="G15" s="287" t="s">
        <v>105</v>
      </c>
      <c r="H15" s="289"/>
      <c r="I15" s="311">
        <v>11</v>
      </c>
      <c r="K15" s="138"/>
      <c r="L15" s="388"/>
      <c r="M15" s="388"/>
      <c r="N15" s="33"/>
      <c r="O15" s="33"/>
      <c r="P15" s="34"/>
      <c r="Q15" s="33"/>
      <c r="R15" s="34"/>
    </row>
    <row r="16" spans="2:18" ht="15">
      <c r="B16" s="280">
        <f t="shared" si="1"/>
        <v>212</v>
      </c>
      <c r="C16" s="285" t="s">
        <v>143</v>
      </c>
      <c r="D16" s="282" t="s">
        <v>93</v>
      </c>
      <c r="E16" s="286" t="str">
        <f t="shared" si="0"/>
        <v>Gregor J.</v>
      </c>
      <c r="F16" s="308" t="s">
        <v>109</v>
      </c>
      <c r="G16" s="290" t="s">
        <v>150</v>
      </c>
      <c r="H16" s="289"/>
      <c r="I16" s="312">
        <v>12</v>
      </c>
      <c r="K16" s="139"/>
      <c r="L16" s="388"/>
      <c r="M16" s="388"/>
      <c r="N16" s="33"/>
      <c r="O16" s="33"/>
      <c r="P16" s="34"/>
      <c r="Q16" s="33"/>
      <c r="R16" s="34"/>
    </row>
    <row r="17" spans="2:18" ht="15">
      <c r="B17" s="280">
        <f t="shared" si="1"/>
        <v>213</v>
      </c>
      <c r="C17" s="285" t="s">
        <v>145</v>
      </c>
      <c r="D17" s="282" t="s">
        <v>146</v>
      </c>
      <c r="E17" s="286" t="str">
        <f t="shared" si="0"/>
        <v>Špánik M.</v>
      </c>
      <c r="F17" s="284" t="s">
        <v>109</v>
      </c>
      <c r="G17" s="290" t="s">
        <v>151</v>
      </c>
      <c r="H17" s="289"/>
      <c r="I17" s="311">
        <v>13</v>
      </c>
      <c r="K17" s="139"/>
      <c r="L17" s="388"/>
      <c r="M17" s="388"/>
      <c r="N17" s="33"/>
      <c r="O17" s="33"/>
      <c r="P17" s="34"/>
      <c r="Q17" s="33"/>
      <c r="R17" s="34"/>
    </row>
    <row r="18" spans="2:18" ht="13.5">
      <c r="B18" s="29">
        <f t="shared" si="1"/>
        <v>214</v>
      </c>
      <c r="C18" s="27"/>
      <c r="D18" s="27"/>
      <c r="E18" s="26" t="str">
        <f t="shared" si="0"/>
        <v> .</v>
      </c>
      <c r="F18" s="27"/>
      <c r="G18" s="359"/>
      <c r="H18" s="240"/>
      <c r="I18" s="311"/>
      <c r="M18" s="34"/>
      <c r="N18" s="33"/>
      <c r="O18" s="33"/>
      <c r="P18" s="34"/>
      <c r="Q18" s="33"/>
      <c r="R18" s="34"/>
    </row>
    <row r="19" spans="2:18" ht="12.75">
      <c r="B19" s="29">
        <f t="shared" si="1"/>
        <v>215</v>
      </c>
      <c r="C19" s="308"/>
      <c r="D19" s="282"/>
      <c r="E19" s="26" t="str">
        <f>C19&amp;" "&amp;LEFT(D19,1)&amp;"."</f>
        <v> .</v>
      </c>
      <c r="F19" s="35"/>
      <c r="G19" s="389"/>
      <c r="H19" s="389"/>
      <c r="M19" s="34"/>
      <c r="N19" s="33"/>
      <c r="O19" s="33"/>
      <c r="P19" s="34"/>
      <c r="Q19" s="33"/>
      <c r="R19" s="34"/>
    </row>
    <row r="20" spans="2:18" ht="12.75">
      <c r="B20" s="29">
        <f t="shared" si="1"/>
        <v>216</v>
      </c>
      <c r="C20" s="27"/>
      <c r="D20" s="27"/>
      <c r="E20" s="26" t="str">
        <f>C20&amp;" "&amp;LEFT(D20,1)&amp;"."</f>
        <v> .</v>
      </c>
      <c r="F20" s="35"/>
      <c r="G20" s="389"/>
      <c r="H20" s="389"/>
      <c r="M20" s="34"/>
      <c r="N20" s="33"/>
      <c r="O20" s="33"/>
      <c r="P20" s="34"/>
      <c r="Q20" s="33"/>
      <c r="R20" s="34"/>
    </row>
    <row r="21" spans="2:18" ht="12.75">
      <c r="B21" s="29">
        <f t="shared" si="1"/>
        <v>217</v>
      </c>
      <c r="C21" s="26"/>
      <c r="D21" s="26"/>
      <c r="E21" s="26" t="str">
        <f aca="true" t="shared" si="2" ref="E21:E33">C21&amp;" "&amp;LEFT(D21,1)&amp;"."</f>
        <v> .</v>
      </c>
      <c r="F21" s="36"/>
      <c r="G21" s="389"/>
      <c r="H21" s="389"/>
      <c r="M21" s="34"/>
      <c r="N21" s="33"/>
      <c r="O21" s="33"/>
      <c r="P21" s="34"/>
      <c r="Q21" s="33"/>
      <c r="R21" s="34"/>
    </row>
    <row r="22" spans="2:18" ht="12.75">
      <c r="B22" s="29">
        <f t="shared" si="1"/>
        <v>218</v>
      </c>
      <c r="C22" s="26"/>
      <c r="D22" s="26"/>
      <c r="E22" s="26" t="str">
        <f t="shared" si="2"/>
        <v> .</v>
      </c>
      <c r="F22" s="36"/>
      <c r="G22" s="389"/>
      <c r="H22" s="389"/>
      <c r="M22" s="34"/>
      <c r="N22" s="33"/>
      <c r="O22" s="33"/>
      <c r="P22" s="34"/>
      <c r="Q22" s="33"/>
      <c r="R22" s="34"/>
    </row>
    <row r="23" spans="2:18" ht="12.75">
      <c r="B23" s="29">
        <f t="shared" si="1"/>
        <v>219</v>
      </c>
      <c r="C23" s="26"/>
      <c r="D23" s="26"/>
      <c r="E23" s="26" t="str">
        <f t="shared" si="2"/>
        <v> .</v>
      </c>
      <c r="F23" s="36"/>
      <c r="G23" s="389"/>
      <c r="H23" s="389"/>
      <c r="M23" s="34"/>
      <c r="N23" s="33"/>
      <c r="O23" s="33"/>
      <c r="P23" s="34"/>
      <c r="Q23" s="33"/>
      <c r="R23" s="34"/>
    </row>
    <row r="24" spans="2:8" ht="12.75">
      <c r="B24" s="29">
        <f t="shared" si="1"/>
        <v>220</v>
      </c>
      <c r="C24" s="37"/>
      <c r="D24" s="26"/>
      <c r="E24" s="26" t="str">
        <f t="shared" si="2"/>
        <v> .</v>
      </c>
      <c r="F24" s="36"/>
      <c r="G24" s="389"/>
      <c r="H24" s="389"/>
    </row>
    <row r="25" spans="2:8" ht="12.75">
      <c r="B25" s="29">
        <f t="shared" si="1"/>
        <v>221</v>
      </c>
      <c r="C25" s="37"/>
      <c r="D25" s="26"/>
      <c r="E25" s="26" t="str">
        <f t="shared" si="2"/>
        <v> .</v>
      </c>
      <c r="F25" s="36"/>
      <c r="G25" s="389"/>
      <c r="H25" s="389"/>
    </row>
    <row r="26" spans="2:8" ht="12.75">
      <c r="B26" s="29">
        <f t="shared" si="1"/>
        <v>222</v>
      </c>
      <c r="C26" s="26"/>
      <c r="D26" s="26"/>
      <c r="E26" s="26" t="str">
        <f t="shared" si="2"/>
        <v> .</v>
      </c>
      <c r="F26" s="36"/>
      <c r="G26" s="389"/>
      <c r="H26" s="389"/>
    </row>
    <row r="27" spans="2:8" ht="12.75">
      <c r="B27" s="29">
        <f t="shared" si="1"/>
        <v>223</v>
      </c>
      <c r="C27" s="26"/>
      <c r="D27" s="26"/>
      <c r="E27" s="26" t="str">
        <f t="shared" si="2"/>
        <v> .</v>
      </c>
      <c r="F27" s="36"/>
      <c r="G27" s="389"/>
      <c r="H27" s="389"/>
    </row>
    <row r="28" spans="2:13" ht="12.75">
      <c r="B28" s="29">
        <f t="shared" si="1"/>
        <v>224</v>
      </c>
      <c r="C28" s="26"/>
      <c r="D28" s="26"/>
      <c r="E28" s="26" t="str">
        <f t="shared" si="2"/>
        <v> .</v>
      </c>
      <c r="F28" s="36"/>
      <c r="G28" s="389"/>
      <c r="H28" s="389"/>
      <c r="M28" s="38"/>
    </row>
    <row r="29" spans="2:8" ht="12.75">
      <c r="B29" s="29">
        <f t="shared" si="1"/>
        <v>225</v>
      </c>
      <c r="C29" s="26"/>
      <c r="D29" s="26"/>
      <c r="E29" s="26" t="str">
        <f t="shared" si="2"/>
        <v> .</v>
      </c>
      <c r="F29" s="36"/>
      <c r="G29" s="389"/>
      <c r="H29" s="389"/>
    </row>
    <row r="30" spans="2:18" ht="12.75">
      <c r="B30" s="29">
        <f t="shared" si="1"/>
        <v>226</v>
      </c>
      <c r="C30" s="26"/>
      <c r="D30" s="26"/>
      <c r="E30" s="26" t="str">
        <f t="shared" si="2"/>
        <v> .</v>
      </c>
      <c r="F30" s="36"/>
      <c r="G30" s="389"/>
      <c r="H30" s="389"/>
      <c r="Q30" s="33"/>
      <c r="R30" s="34"/>
    </row>
    <row r="31" spans="2:15" ht="12.75">
      <c r="B31" s="29">
        <f t="shared" si="1"/>
        <v>227</v>
      </c>
      <c r="C31" s="26"/>
      <c r="D31" s="26"/>
      <c r="E31" s="26" t="str">
        <f>C31&amp;" "&amp;LEFT(D31,1)&amp;"."</f>
        <v> .</v>
      </c>
      <c r="F31" s="36"/>
      <c r="G31" s="390"/>
      <c r="H31" s="390"/>
      <c r="L31" s="39"/>
      <c r="M31" s="39"/>
      <c r="N31" s="39"/>
      <c r="O31" s="39"/>
    </row>
    <row r="32" spans="2:15" ht="12.75">
      <c r="B32" s="29">
        <f t="shared" si="1"/>
        <v>228</v>
      </c>
      <c r="C32" s="26"/>
      <c r="D32" s="26"/>
      <c r="E32" s="26" t="str">
        <f t="shared" si="2"/>
        <v> .</v>
      </c>
      <c r="F32" s="36"/>
      <c r="G32" s="389"/>
      <c r="H32" s="389"/>
      <c r="L32" s="39"/>
      <c r="M32" s="39"/>
      <c r="N32" s="39"/>
      <c r="O32" s="39"/>
    </row>
    <row r="33" spans="2:15" ht="12.75">
      <c r="B33" s="29">
        <f t="shared" si="1"/>
        <v>229</v>
      </c>
      <c r="C33" s="26"/>
      <c r="D33" s="26"/>
      <c r="E33" s="26" t="str">
        <f t="shared" si="2"/>
        <v> .</v>
      </c>
      <c r="F33" s="36"/>
      <c r="G33" s="389"/>
      <c r="H33" s="389"/>
      <c r="L33" s="39"/>
      <c r="M33" s="39"/>
      <c r="N33" s="39"/>
      <c r="O33" s="39"/>
    </row>
    <row r="34" spans="2:15" ht="15">
      <c r="B34" s="29">
        <f t="shared" si="1"/>
        <v>230</v>
      </c>
      <c r="C34" s="26"/>
      <c r="D34" s="26"/>
      <c r="E34" s="26" t="str">
        <f>C34&amp;" "&amp;LEFT(D34,1)&amp;"."</f>
        <v> .</v>
      </c>
      <c r="F34" s="36"/>
      <c r="G34" s="389"/>
      <c r="H34" s="389"/>
      <c r="L34" s="39"/>
      <c r="M34" s="40"/>
      <c r="N34" s="41"/>
      <c r="O34" s="39"/>
    </row>
    <row r="35" spans="2:15" ht="15">
      <c r="B35" s="29">
        <f t="shared" si="1"/>
        <v>231</v>
      </c>
      <c r="C35" s="26"/>
      <c r="D35" s="26"/>
      <c r="E35" s="26" t="str">
        <f>C35&amp;" "&amp;LEFT(D35,1)&amp;"."</f>
        <v> .</v>
      </c>
      <c r="F35" s="36"/>
      <c r="G35" s="389"/>
      <c r="H35" s="389"/>
      <c r="L35" s="39"/>
      <c r="M35" s="40"/>
      <c r="N35" s="41"/>
      <c r="O35" s="39"/>
    </row>
    <row r="36" spans="2:15" ht="15">
      <c r="B36" s="29">
        <f t="shared" si="1"/>
        <v>232</v>
      </c>
      <c r="C36" s="42"/>
      <c r="D36" s="42"/>
      <c r="E36" s="26" t="str">
        <f>C36&amp;" "&amp;LEFT(D36,1)&amp;"."</f>
        <v> .</v>
      </c>
      <c r="F36" s="36"/>
      <c r="G36" s="390"/>
      <c r="H36" s="390"/>
      <c r="L36" s="39"/>
      <c r="M36" s="40"/>
      <c r="N36" s="41"/>
      <c r="O36" s="39"/>
    </row>
    <row r="37" spans="2:15" ht="15">
      <c r="B37" s="29">
        <f t="shared" si="1"/>
        <v>233</v>
      </c>
      <c r="C37" s="42"/>
      <c r="D37" s="42"/>
      <c r="E37" s="26" t="str">
        <f aca="true" t="shared" si="3" ref="E37:E44">C37&amp;" "&amp;LEFT(D37,1)&amp;"."</f>
        <v> .</v>
      </c>
      <c r="F37" s="42"/>
      <c r="G37" s="390"/>
      <c r="H37" s="390"/>
      <c r="L37" s="39"/>
      <c r="M37" s="43"/>
      <c r="N37" s="41"/>
      <c r="O37" s="39"/>
    </row>
    <row r="38" spans="2:15" ht="15">
      <c r="B38" s="29">
        <f t="shared" si="1"/>
        <v>234</v>
      </c>
      <c r="C38" s="42"/>
      <c r="D38" s="42"/>
      <c r="E38" s="26" t="str">
        <f t="shared" si="3"/>
        <v> .</v>
      </c>
      <c r="F38" s="42"/>
      <c r="G38" s="390"/>
      <c r="H38" s="390"/>
      <c r="L38" s="39"/>
      <c r="M38" s="40"/>
      <c r="N38" s="41"/>
      <c r="O38" s="39"/>
    </row>
    <row r="39" spans="2:15" ht="15">
      <c r="B39" s="29">
        <f t="shared" si="1"/>
        <v>235</v>
      </c>
      <c r="C39" s="42"/>
      <c r="D39" s="42"/>
      <c r="E39" s="26" t="str">
        <f t="shared" si="3"/>
        <v> .</v>
      </c>
      <c r="F39" s="42"/>
      <c r="G39" s="390"/>
      <c r="H39" s="390"/>
      <c r="L39" s="39"/>
      <c r="M39" s="40"/>
      <c r="N39" s="41"/>
      <c r="O39" s="39"/>
    </row>
    <row r="40" spans="2:15" ht="15">
      <c r="B40" s="29">
        <f t="shared" si="1"/>
        <v>236</v>
      </c>
      <c r="C40" s="42"/>
      <c r="D40" s="42"/>
      <c r="E40" s="26" t="str">
        <f t="shared" si="3"/>
        <v> .</v>
      </c>
      <c r="F40" s="42"/>
      <c r="G40" s="390"/>
      <c r="H40" s="390"/>
      <c r="L40" s="39"/>
      <c r="M40" s="43"/>
      <c r="N40" s="41"/>
      <c r="O40" s="39"/>
    </row>
    <row r="41" spans="2:15" ht="15">
      <c r="B41" s="29">
        <f t="shared" si="1"/>
        <v>237</v>
      </c>
      <c r="C41" s="42"/>
      <c r="D41" s="42"/>
      <c r="E41" s="26" t="str">
        <f t="shared" si="3"/>
        <v> .</v>
      </c>
      <c r="F41" s="42"/>
      <c r="G41" s="390"/>
      <c r="H41" s="390"/>
      <c r="L41" s="39"/>
      <c r="M41" s="40"/>
      <c r="N41" s="41"/>
      <c r="O41" s="39"/>
    </row>
    <row r="42" spans="2:15" ht="15">
      <c r="B42" s="29">
        <f t="shared" si="1"/>
        <v>238</v>
      </c>
      <c r="C42" s="42"/>
      <c r="D42" s="42"/>
      <c r="E42" s="26" t="str">
        <f t="shared" si="3"/>
        <v> .</v>
      </c>
      <c r="F42" s="42"/>
      <c r="G42" s="390"/>
      <c r="H42" s="390"/>
      <c r="L42" s="39"/>
      <c r="M42" s="40"/>
      <c r="N42" s="41"/>
      <c r="O42" s="39"/>
    </row>
    <row r="43" spans="2:15" ht="15">
      <c r="B43" s="29">
        <f t="shared" si="1"/>
        <v>239</v>
      </c>
      <c r="C43" s="42"/>
      <c r="D43" s="42"/>
      <c r="E43" s="26" t="str">
        <f t="shared" si="3"/>
        <v> .</v>
      </c>
      <c r="F43" s="42"/>
      <c r="G43" s="390"/>
      <c r="H43" s="390"/>
      <c r="L43" s="39"/>
      <c r="M43" s="44"/>
      <c r="N43" s="45"/>
      <c r="O43" s="39"/>
    </row>
    <row r="44" spans="2:15" ht="15">
      <c r="B44" s="29">
        <f>B43+1</f>
        <v>240</v>
      </c>
      <c r="C44" s="42"/>
      <c r="D44" s="42"/>
      <c r="E44" s="26" t="str">
        <f t="shared" si="3"/>
        <v> .</v>
      </c>
      <c r="F44" s="42"/>
      <c r="G44" s="390"/>
      <c r="H44" s="390"/>
      <c r="L44" s="39"/>
      <c r="M44" s="44"/>
      <c r="N44" s="45"/>
      <c r="O44" s="39"/>
    </row>
  </sheetData>
  <sheetProtection selectLockedCells="1" selectUnlockedCells="1"/>
  <mergeCells count="28">
    <mergeCell ref="G44:H44"/>
    <mergeCell ref="G37:H37"/>
    <mergeCell ref="G38:H38"/>
    <mergeCell ref="G39:H39"/>
    <mergeCell ref="G40:H40"/>
    <mergeCell ref="G32:H32"/>
    <mergeCell ref="G33:H33"/>
    <mergeCell ref="G34:H34"/>
    <mergeCell ref="G35:H35"/>
    <mergeCell ref="G36:H36"/>
    <mergeCell ref="G30:H30"/>
    <mergeCell ref="G43:H43"/>
    <mergeCell ref="G41:H41"/>
    <mergeCell ref="G42:H42"/>
    <mergeCell ref="G22:H22"/>
    <mergeCell ref="G23:H23"/>
    <mergeCell ref="G25:H25"/>
    <mergeCell ref="G26:H26"/>
    <mergeCell ref="G27:H27"/>
    <mergeCell ref="G31:H31"/>
    <mergeCell ref="G4:H4"/>
    <mergeCell ref="L6:M17"/>
    <mergeCell ref="G20:H20"/>
    <mergeCell ref="G28:H28"/>
    <mergeCell ref="G29:H29"/>
    <mergeCell ref="G21:H21"/>
    <mergeCell ref="G24:H24"/>
    <mergeCell ref="G19:H19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14">
      <selection activeCell="F29" sqref="F29"/>
    </sheetView>
  </sheetViews>
  <sheetFormatPr defaultColWidth="8.875" defaultRowHeight="12.75"/>
  <cols>
    <col min="1" max="1" width="3.625" style="0" customWidth="1"/>
    <col min="2" max="2" width="18.625" style="0" bestFit="1" customWidth="1"/>
    <col min="3" max="3" width="20.625" style="0" customWidth="1"/>
    <col min="4" max="4" width="6.625" style="0" customWidth="1"/>
    <col min="5" max="5" width="8.875" style="0" customWidth="1"/>
    <col min="6" max="6" width="3.625" style="0" customWidth="1"/>
    <col min="7" max="7" width="8.875" style="0" customWidth="1"/>
    <col min="8" max="8" width="15.375" style="0" customWidth="1"/>
    <col min="9" max="9" width="6.625" style="0" customWidth="1"/>
  </cols>
  <sheetData>
    <row r="1" spans="1:9" ht="30">
      <c r="A1" s="391" t="s">
        <v>152</v>
      </c>
      <c r="B1" s="391"/>
      <c r="C1" s="391"/>
      <c r="D1" s="391"/>
      <c r="E1" s="391"/>
      <c r="F1" s="391"/>
      <c r="G1" s="391"/>
      <c r="H1" s="391"/>
      <c r="I1" s="391"/>
    </row>
    <row r="2" spans="1:8" ht="15" customHeight="1">
      <c r="A2" t="s">
        <v>31</v>
      </c>
      <c r="C2" s="392" t="str">
        <f>IF(ISTEXT('ÚDAJE BC2'!C7),'ÚDAJE BC2'!C7,"")</f>
        <v>3. ligové kolo 2018</v>
      </c>
      <c r="D2" s="392"/>
      <c r="E2" s="392"/>
      <c r="F2" s="392"/>
      <c r="G2" s="392"/>
      <c r="H2" s="392"/>
    </row>
    <row r="3" spans="1:11" ht="12.75" customHeight="1">
      <c r="A3" s="393"/>
      <c r="B3" s="393"/>
      <c r="C3" s="46"/>
      <c r="D3" s="46"/>
      <c r="E3" s="46"/>
      <c r="F3" s="46"/>
      <c r="G3" s="46"/>
      <c r="H3" s="46"/>
      <c r="I3" s="46"/>
      <c r="J3" s="46"/>
      <c r="K3" s="46"/>
    </row>
    <row r="5" spans="2:13" ht="15.75" customHeight="1">
      <c r="B5" s="31" t="s">
        <v>32</v>
      </c>
      <c r="C5" s="31" t="s">
        <v>33</v>
      </c>
      <c r="D5" s="31"/>
      <c r="E5" s="47"/>
      <c r="F5" s="47"/>
      <c r="G5" s="47"/>
      <c r="H5" s="47"/>
      <c r="I5" s="47"/>
      <c r="J5" s="48"/>
      <c r="K5" s="48"/>
      <c r="L5" s="48"/>
      <c r="M5" s="48"/>
    </row>
    <row r="6" spans="2:13" ht="15.75" customHeight="1">
      <c r="B6" s="49" t="s">
        <v>9</v>
      </c>
      <c r="C6" s="50" t="s">
        <v>12</v>
      </c>
      <c r="D6" s="50" t="s">
        <v>13</v>
      </c>
      <c r="E6" s="51"/>
      <c r="F6" s="52"/>
      <c r="G6" s="53"/>
      <c r="H6" s="51"/>
      <c r="I6" s="51"/>
      <c r="J6" s="54"/>
      <c r="K6" s="48"/>
      <c r="L6" s="48"/>
      <c r="M6" s="48"/>
    </row>
    <row r="7" spans="1:13" ht="15.75" customHeight="1">
      <c r="A7" s="55">
        <v>1</v>
      </c>
      <c r="B7" s="30">
        <f>INDEX(Rank,MATCH($C$5&amp;$A7,Posice,0),1)</f>
        <v>201</v>
      </c>
      <c r="C7" t="str">
        <f>INDEX(Rank,MATCH($C$5&amp;$A7,Posice,0),4)</f>
        <v>Mezík R.</v>
      </c>
      <c r="D7" t="str">
        <f>INDEX(Rank,MATCH($C$5&amp;$A7,Posice,0),5)</f>
        <v>ŠK Altius</v>
      </c>
      <c r="E7" s="54"/>
      <c r="F7" s="56"/>
      <c r="G7" s="30"/>
      <c r="H7" t="str">
        <f>B7&amp;" "&amp;C7</f>
        <v>201 Mezík R.</v>
      </c>
      <c r="I7" s="54"/>
      <c r="J7" s="54"/>
      <c r="K7" s="48"/>
      <c r="L7" s="48"/>
      <c r="M7" s="48"/>
    </row>
    <row r="8" spans="1:13" ht="15.75" customHeight="1">
      <c r="A8" s="55">
        <v>2</v>
      </c>
      <c r="B8" s="217">
        <f>INDEX(Rank,MATCH($C$5&amp;$A8,Posice,0),1)</f>
        <v>208</v>
      </c>
      <c r="C8" s="218" t="str">
        <f>INDEX(Rank,MATCH($C$5&amp;$A8,Posice,0),4)</f>
        <v>Marcin I.</v>
      </c>
      <c r="D8" s="218" t="str">
        <f>INDEX(Rank,MATCH($C$5&amp;$A8,Posice,0),5)</f>
        <v>ZOM Prešov</v>
      </c>
      <c r="E8" s="216"/>
      <c r="F8" s="216"/>
      <c r="G8" s="217"/>
      <c r="H8" t="str">
        <f aca="true" t="shared" si="0" ref="H8:H18">B8&amp;" "&amp;C8</f>
        <v>208 Marcin I.</v>
      </c>
      <c r="I8" s="54"/>
      <c r="J8" s="54"/>
      <c r="K8" s="48"/>
      <c r="L8" s="48"/>
      <c r="M8" s="48"/>
    </row>
    <row r="9" spans="1:13" ht="15.75" customHeight="1">
      <c r="A9" s="55">
        <v>3</v>
      </c>
      <c r="B9" s="30">
        <f>INDEX(Rank,MATCH($C$5&amp;$A9,Posice,0),1)</f>
        <v>209</v>
      </c>
      <c r="C9" t="str">
        <f>INDEX(Rank,MATCH($C$5&amp;$A9,Posice,0),4)</f>
        <v>Mateášiková A.</v>
      </c>
      <c r="D9" t="str">
        <f>INDEX(Rank,MATCH($C$5&amp;$A9,Posice,0),5)</f>
        <v>ŠK Altius</v>
      </c>
      <c r="E9" s="54"/>
      <c r="F9" s="56"/>
      <c r="G9" s="30"/>
      <c r="H9" t="str">
        <f t="shared" si="0"/>
        <v>209 Mateášiková A.</v>
      </c>
      <c r="I9" s="54"/>
      <c r="J9" s="54"/>
      <c r="K9" s="48"/>
      <c r="L9" s="48"/>
      <c r="M9" s="48"/>
    </row>
    <row r="10" spans="1:13" ht="15.75" customHeight="1">
      <c r="A10" s="55">
        <v>4</v>
      </c>
      <c r="B10" s="30" t="e">
        <f>INDEX(Rank,MATCH($C$5&amp;$A10,Posice,0),1)</f>
        <v>#N/A</v>
      </c>
      <c r="C10" t="e">
        <f>INDEX(Rank,MATCH($C$5&amp;$A10,Posice,0),4)</f>
        <v>#N/A</v>
      </c>
      <c r="D10" t="e">
        <f>INDEX(Rank,MATCH($C$5&amp;$A10,Posice,0),5)</f>
        <v>#N/A</v>
      </c>
      <c r="E10" s="54"/>
      <c r="F10" s="56"/>
      <c r="G10" s="30"/>
      <c r="I10" s="54"/>
      <c r="J10" s="54"/>
      <c r="K10" s="48"/>
      <c r="L10" s="48"/>
      <c r="M10" s="48"/>
    </row>
    <row r="11" spans="1:13" ht="15.75" customHeight="1">
      <c r="A11" s="55">
        <v>5</v>
      </c>
      <c r="B11" s="30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4"/>
      <c r="F11" s="56"/>
      <c r="G11" s="30"/>
      <c r="I11" s="54"/>
      <c r="J11" s="54"/>
      <c r="K11" s="48"/>
      <c r="L11" s="48"/>
      <c r="M11" s="48"/>
    </row>
    <row r="12" spans="1:13" ht="15.75" customHeight="1">
      <c r="A12" s="55"/>
      <c r="E12" s="54"/>
      <c r="F12" s="56"/>
      <c r="I12" s="54"/>
      <c r="J12" s="54"/>
      <c r="K12" s="48"/>
      <c r="L12" s="48"/>
      <c r="M12" s="48"/>
    </row>
    <row r="13" spans="1:13" ht="15.75" customHeight="1">
      <c r="A13" s="55"/>
      <c r="B13" s="31" t="s">
        <v>32</v>
      </c>
      <c r="C13" s="31" t="s">
        <v>34</v>
      </c>
      <c r="D13" s="31"/>
      <c r="E13" s="51"/>
      <c r="F13" s="52"/>
      <c r="G13" s="31"/>
      <c r="I13" s="51"/>
      <c r="J13" s="54"/>
      <c r="K13" s="48"/>
      <c r="L13" s="48"/>
      <c r="M13" s="48"/>
    </row>
    <row r="14" spans="1:13" ht="15.75" customHeight="1">
      <c r="A14" s="55"/>
      <c r="B14" s="49" t="s">
        <v>9</v>
      </c>
      <c r="C14" s="50" t="s">
        <v>12</v>
      </c>
      <c r="D14" s="50" t="s">
        <v>13</v>
      </c>
      <c r="E14" s="51"/>
      <c r="F14" s="52"/>
      <c r="G14" s="49"/>
      <c r="I14" s="51"/>
      <c r="J14" s="54"/>
      <c r="K14" s="48"/>
      <c r="L14" s="48"/>
      <c r="M14" s="48"/>
    </row>
    <row r="15" spans="1:13" ht="15.75" customHeight="1">
      <c r="A15" s="55">
        <v>1</v>
      </c>
      <c r="B15" s="30">
        <f>INDEX(Rank,MATCH($C$13&amp;$A15,Posice,0),1)</f>
        <v>202</v>
      </c>
      <c r="C15" t="str">
        <f>INDEX(Rank,MATCH($C$13&amp;$A15,Posice,0),4)</f>
        <v>Minarech P.</v>
      </c>
      <c r="D15" t="str">
        <f>INDEX(Rank,MATCH($C$13&amp;$A15,Posice,0),5)</f>
        <v>ŠK Altius</v>
      </c>
      <c r="E15" s="54"/>
      <c r="F15" s="56"/>
      <c r="G15" s="30"/>
      <c r="H15" t="str">
        <f t="shared" si="0"/>
        <v>202 Minarech P.</v>
      </c>
      <c r="I15" s="54"/>
      <c r="J15" s="54"/>
      <c r="K15" s="48"/>
      <c r="L15" s="48"/>
      <c r="M15" s="48"/>
    </row>
    <row r="16" spans="1:13" ht="15.75" customHeight="1">
      <c r="A16" s="55">
        <v>2</v>
      </c>
      <c r="B16" s="30">
        <f>INDEX(Rank,MATCH($C$13&amp;$A16,Posice,0),1)</f>
        <v>207</v>
      </c>
      <c r="C16" t="str">
        <f>INDEX(Rank,MATCH($C$13&amp;$A16,Posice,0),4)</f>
        <v>Breznay M.</v>
      </c>
      <c r="D16" t="str">
        <f>INDEX(Rank,MATCH($C$13&amp;$A16,Posice,0),5)</f>
        <v>ZOM Prešov</v>
      </c>
      <c r="E16" s="54"/>
      <c r="F16" s="56"/>
      <c r="G16" s="30"/>
      <c r="H16" t="str">
        <f t="shared" si="0"/>
        <v>207 Breznay M.</v>
      </c>
      <c r="I16" s="54"/>
      <c r="J16" s="54"/>
      <c r="K16" s="48"/>
      <c r="L16" s="48"/>
      <c r="M16" s="48"/>
    </row>
    <row r="17" spans="1:13" ht="15.75" customHeight="1">
      <c r="A17" s="55">
        <v>3</v>
      </c>
      <c r="B17" s="30">
        <f>INDEX(Rank,MATCH($C$13&amp;$A17,Posice,0),1)</f>
        <v>210</v>
      </c>
      <c r="C17" t="str">
        <f>INDEX(Rank,MATCH($C$13&amp;$A17,Posice,0),4)</f>
        <v>Vavrica P.</v>
      </c>
      <c r="D17" t="str">
        <f>INDEX(Rank,MATCH($C$13&amp;$A17,Posice,0),5)</f>
        <v>ŠK Altius</v>
      </c>
      <c r="E17" s="54"/>
      <c r="F17" s="56"/>
      <c r="G17" s="30"/>
      <c r="H17" t="str">
        <f t="shared" si="0"/>
        <v>210 Vavrica P.</v>
      </c>
      <c r="I17" s="54"/>
      <c r="J17" s="54"/>
      <c r="K17" s="48"/>
      <c r="L17" s="48"/>
      <c r="M17" s="48"/>
    </row>
    <row r="18" spans="1:13" ht="15.75" customHeight="1">
      <c r="A18" s="55">
        <v>4</v>
      </c>
      <c r="B18" s="30" t="e">
        <f>INDEX(Rank,MATCH($C$13&amp;$A18,Posice,0),1)</f>
        <v>#N/A</v>
      </c>
      <c r="C18" t="e">
        <f>INDEX(Rank,MATCH($C$13&amp;$A18,Posice,0),4)</f>
        <v>#N/A</v>
      </c>
      <c r="D18" t="e">
        <f>INDEX(Rank,MATCH($C$13&amp;$A18,Posice,0),5)</f>
        <v>#N/A</v>
      </c>
      <c r="E18" s="54"/>
      <c r="F18" s="56"/>
      <c r="G18" s="30"/>
      <c r="H18" t="e">
        <f t="shared" si="0"/>
        <v>#N/A</v>
      </c>
      <c r="I18" s="54"/>
      <c r="J18" s="54"/>
      <c r="K18" s="48"/>
      <c r="L18" s="48"/>
      <c r="M18" s="48"/>
    </row>
    <row r="19" spans="1:13" ht="15.75" customHeight="1">
      <c r="A19" s="55">
        <v>5</v>
      </c>
      <c r="B19" s="30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4"/>
      <c r="F19" s="56"/>
      <c r="G19" s="57"/>
      <c r="H19" s="54"/>
      <c r="I19" s="54"/>
      <c r="J19" s="54"/>
      <c r="K19" s="48"/>
      <c r="L19" s="48"/>
      <c r="M19" s="48"/>
    </row>
    <row r="20" spans="1:13" ht="15.75" customHeight="1">
      <c r="A20" s="55"/>
      <c r="E20" s="54"/>
      <c r="F20" s="56"/>
      <c r="G20" s="54"/>
      <c r="H20" s="54"/>
      <c r="I20" s="54"/>
      <c r="J20" s="54"/>
      <c r="K20" s="48"/>
      <c r="L20" s="48"/>
      <c r="M20" s="48"/>
    </row>
    <row r="21" spans="1:13" ht="15.75" customHeight="1">
      <c r="A21" s="55"/>
      <c r="B21" s="31" t="s">
        <v>32</v>
      </c>
      <c r="C21" s="31" t="s">
        <v>35</v>
      </c>
      <c r="D21" s="31"/>
      <c r="E21" s="51"/>
      <c r="F21" s="52"/>
      <c r="G21" s="51"/>
      <c r="H21" s="51"/>
      <c r="I21" s="51"/>
      <c r="J21" s="54"/>
      <c r="K21" s="48"/>
      <c r="L21" s="48"/>
      <c r="M21" s="48"/>
    </row>
    <row r="22" spans="1:13" ht="15.75" customHeight="1">
      <c r="A22" s="55"/>
      <c r="B22" s="49" t="s">
        <v>9</v>
      </c>
      <c r="C22" s="50" t="s">
        <v>12</v>
      </c>
      <c r="D22" s="50" t="s">
        <v>13</v>
      </c>
      <c r="E22" s="51"/>
      <c r="F22" s="52"/>
      <c r="G22" s="53"/>
      <c r="H22" s="51"/>
      <c r="I22" s="51"/>
      <c r="J22" s="54"/>
      <c r="K22" s="48"/>
      <c r="L22" s="48"/>
      <c r="M22" s="48"/>
    </row>
    <row r="23" spans="1:13" ht="15.75" customHeight="1">
      <c r="A23" s="55">
        <v>1</v>
      </c>
      <c r="B23" s="30">
        <f>INDEX(Rank,MATCH($C$21&amp;$A23,Posice,0),1)</f>
        <v>203</v>
      </c>
      <c r="C23" t="str">
        <f>INDEX(Rank,MATCH($C$21&amp;$A23,Posice,0),4)</f>
        <v>Jankechová E.</v>
      </c>
      <c r="D23" t="str">
        <f>INDEX(Rank,MATCH($C$21&amp;$A23,Posice,0),5)</f>
        <v>OMD v SR</v>
      </c>
      <c r="E23" s="54"/>
      <c r="F23" s="56"/>
      <c r="G23" s="57"/>
      <c r="H23" t="str">
        <f>B23&amp;" "&amp;C23</f>
        <v>203 Jankechová E.</v>
      </c>
      <c r="I23" s="54"/>
      <c r="J23" s="54"/>
      <c r="K23" s="48"/>
      <c r="L23" s="48"/>
      <c r="M23" s="48"/>
    </row>
    <row r="24" spans="1:13" ht="15.75" customHeight="1">
      <c r="A24" s="55">
        <v>2</v>
      </c>
      <c r="B24" s="30">
        <f>INDEX(Rank,MATCH($C$21&amp;$A24,Posice,0),1)</f>
        <v>206</v>
      </c>
      <c r="C24" t="str">
        <f>INDEX(Rank,MATCH($C$21&amp;$A24,Posice,0),4)</f>
        <v>Hlinka R.</v>
      </c>
      <c r="D24" t="str">
        <f>INDEX(Rank,MATCH($C$21&amp;$A24,Posice,0),5)</f>
        <v>OMD v SR</v>
      </c>
      <c r="E24" s="54"/>
      <c r="F24" s="56"/>
      <c r="G24" s="57"/>
      <c r="H24" t="str">
        <f>B24&amp;" "&amp;C24</f>
        <v>206 Hlinka R.</v>
      </c>
      <c r="I24" s="54"/>
      <c r="J24" s="54"/>
      <c r="K24" s="48"/>
      <c r="L24" s="48"/>
      <c r="M24" s="48"/>
    </row>
    <row r="25" spans="1:13" ht="15.75" customHeight="1">
      <c r="A25" s="55">
        <v>3</v>
      </c>
      <c r="B25" s="30">
        <f>INDEX(Rank,MATCH($C$21&amp;$A25,Posice,0),1)</f>
        <v>211</v>
      </c>
      <c r="C25" t="str">
        <f>INDEX(Rank,MATCH($C$21&amp;$A25,Posice,0),4)</f>
        <v>Riečičiar A.</v>
      </c>
      <c r="D25" t="str">
        <f>INDEX(Rank,MATCH($C$21&amp;$A25,Posice,0),5)</f>
        <v>ŠK Altius</v>
      </c>
      <c r="E25" s="54"/>
      <c r="F25" s="56"/>
      <c r="G25" s="57"/>
      <c r="H25" t="str">
        <f>B25&amp;" "&amp;C25</f>
        <v>211 Riečičiar A.</v>
      </c>
      <c r="I25" s="54"/>
      <c r="J25" s="54"/>
      <c r="K25" s="48"/>
      <c r="L25" s="48"/>
      <c r="M25" s="48"/>
    </row>
    <row r="26" spans="1:13" ht="15.75" customHeight="1">
      <c r="A26" s="55">
        <v>4</v>
      </c>
      <c r="B26" s="30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E26" s="54"/>
      <c r="F26" s="56"/>
      <c r="G26" s="57"/>
      <c r="H26" t="e">
        <f>B26&amp;" "&amp;C26</f>
        <v>#N/A</v>
      </c>
      <c r="I26" s="54"/>
      <c r="J26" s="54"/>
      <c r="K26" s="48"/>
      <c r="L26" s="48"/>
      <c r="M26" s="48"/>
    </row>
    <row r="27" spans="1:13" ht="15.75" customHeight="1">
      <c r="A27" s="55">
        <v>5</v>
      </c>
      <c r="B27" s="30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4"/>
      <c r="F27" s="56"/>
      <c r="G27" s="57"/>
      <c r="H27" s="54"/>
      <c r="I27" s="54"/>
      <c r="J27" s="54"/>
      <c r="K27" s="48"/>
      <c r="L27" s="48"/>
      <c r="M27" s="48"/>
    </row>
    <row r="28" spans="1:13" ht="15.75" customHeight="1">
      <c r="A28" s="55"/>
      <c r="E28" s="54"/>
      <c r="F28" s="56"/>
      <c r="G28" s="54"/>
      <c r="H28" s="54"/>
      <c r="I28" s="54"/>
      <c r="J28" s="54"/>
      <c r="K28" s="48"/>
      <c r="L28" s="48"/>
      <c r="M28" s="48"/>
    </row>
    <row r="29" spans="1:13" ht="15.75" customHeight="1">
      <c r="A29" s="55"/>
      <c r="B29" s="31" t="s">
        <v>32</v>
      </c>
      <c r="C29" s="31" t="s">
        <v>36</v>
      </c>
      <c r="D29" s="31"/>
      <c r="E29" s="51"/>
      <c r="F29" s="52"/>
      <c r="G29" s="51"/>
      <c r="H29" s="51"/>
      <c r="I29" s="51"/>
      <c r="J29" s="54"/>
      <c r="K29" s="48"/>
      <c r="L29" s="48"/>
      <c r="M29" s="48"/>
    </row>
    <row r="30" spans="1:13" ht="15.75" customHeight="1">
      <c r="A30" s="55"/>
      <c r="B30" s="49" t="s">
        <v>9</v>
      </c>
      <c r="C30" s="50" t="s">
        <v>12</v>
      </c>
      <c r="D30" s="50" t="s">
        <v>13</v>
      </c>
      <c r="E30" s="51"/>
      <c r="F30" s="52"/>
      <c r="G30" s="53"/>
      <c r="H30" s="51"/>
      <c r="I30" s="51"/>
      <c r="J30" s="54"/>
      <c r="K30" s="48"/>
      <c r="L30" s="48"/>
      <c r="M30" s="48"/>
    </row>
    <row r="31" spans="1:13" ht="15.75" customHeight="1">
      <c r="A31" s="55">
        <v>1</v>
      </c>
      <c r="B31" s="30">
        <f>INDEX(Rank,MATCH($C$29&amp;$A31,Posice,0),1)</f>
        <v>204</v>
      </c>
      <c r="C31" t="str">
        <f>INDEX(Rank,MATCH($C$29&amp;$A31,Posice,0),4)</f>
        <v>Kurilák R.</v>
      </c>
      <c r="D31" t="str">
        <f>INDEX(Rank,MATCH($C$29&amp;$A31,Posice,0),5)</f>
        <v>ZOM Prešov</v>
      </c>
      <c r="E31" s="54"/>
      <c r="F31" s="56"/>
      <c r="G31" s="57"/>
      <c r="H31" t="str">
        <f>B31&amp;" "&amp;C31</f>
        <v>204 Kurilák R.</v>
      </c>
      <c r="I31" s="54"/>
      <c r="J31" s="54"/>
      <c r="K31" s="48"/>
      <c r="L31" s="48"/>
      <c r="M31" s="48"/>
    </row>
    <row r="32" spans="1:13" ht="15.75" customHeight="1">
      <c r="A32" s="55">
        <v>2</v>
      </c>
      <c r="B32" s="30">
        <f>INDEX(Rank,MATCH($C$29&amp;$A32,Posice,0),1)</f>
        <v>205</v>
      </c>
      <c r="C32" t="str">
        <f>INDEX(Rank,MATCH($C$29&amp;$A32,Posice,0),4)</f>
        <v>Kudláčová K.</v>
      </c>
      <c r="D32" t="str">
        <f>INDEX(Rank,MATCH($C$29&amp;$A32,Posice,0),5)</f>
        <v>ZOM Prešov</v>
      </c>
      <c r="E32" s="54"/>
      <c r="F32" s="56"/>
      <c r="G32" s="57"/>
      <c r="H32" t="str">
        <f>B32&amp;" "&amp;C32</f>
        <v>205 Kudláčová K.</v>
      </c>
      <c r="I32" s="54"/>
      <c r="J32" s="54"/>
      <c r="K32" s="48"/>
      <c r="L32" s="48"/>
      <c r="M32" s="48"/>
    </row>
    <row r="33" spans="1:13" ht="15.75" customHeight="1">
      <c r="A33" s="55">
        <v>3</v>
      </c>
      <c r="B33" s="30">
        <f>INDEX(Rank,MATCH($C$29&amp;$A33,Posice,0),1)</f>
        <v>212</v>
      </c>
      <c r="C33" t="str">
        <f>INDEX(Rank,MATCH($C$29&amp;$A33,Posice,0),4)</f>
        <v>Gregor J.</v>
      </c>
      <c r="D33" t="str">
        <f>INDEX(Rank,MATCH($C$29&amp;$A33,Posice,0),5)</f>
        <v>ŠK Altius</v>
      </c>
      <c r="E33" s="54"/>
      <c r="F33" s="56"/>
      <c r="G33" s="57"/>
      <c r="H33" t="str">
        <f>B33&amp;" "&amp;C33</f>
        <v>212 Gregor J.</v>
      </c>
      <c r="I33" s="54"/>
      <c r="J33" s="54"/>
      <c r="K33" s="48"/>
      <c r="L33" s="48"/>
      <c r="M33" s="48"/>
    </row>
    <row r="34" spans="1:13" ht="15.75" customHeight="1">
      <c r="A34" s="55">
        <v>4</v>
      </c>
      <c r="B34" s="30">
        <f>INDEX(Rank,MATCH($C$29&amp;$A34,Posice,0),1)</f>
        <v>213</v>
      </c>
      <c r="C34" t="str">
        <f>INDEX(Rank,MATCH($C$29&amp;$A34,Posice,0),4)</f>
        <v>Špánik M.</v>
      </c>
      <c r="D34" t="str">
        <f>INDEX(Rank,MATCH($C$29&amp;$A34,Posice,0),5)</f>
        <v>ŠK Altius</v>
      </c>
      <c r="E34" s="54"/>
      <c r="F34" s="56"/>
      <c r="G34" s="57"/>
      <c r="H34" t="str">
        <f>B34&amp;" "&amp;C34</f>
        <v>213 Špánik M.</v>
      </c>
      <c r="I34" s="54"/>
      <c r="J34" s="54"/>
      <c r="K34" s="48"/>
      <c r="L34" s="48"/>
      <c r="M34" s="48"/>
    </row>
    <row r="35" spans="1:13" ht="15.75" customHeight="1">
      <c r="A35" s="55">
        <v>5</v>
      </c>
      <c r="B35" s="30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4"/>
      <c r="F35" s="56"/>
      <c r="G35" s="57"/>
      <c r="H35" s="54"/>
      <c r="I35" s="54"/>
      <c r="J35" s="54"/>
      <c r="K35" s="48"/>
      <c r="L35" s="48"/>
      <c r="M35" s="48"/>
    </row>
  </sheetData>
  <sheetProtection selectLockedCells="1" selectUnlockedCells="1"/>
  <mergeCells count="3">
    <mergeCell ref="A1:I1"/>
    <mergeCell ref="C2:H2"/>
    <mergeCell ref="A3:B3"/>
  </mergeCells>
  <conditionalFormatting sqref="G19:I19 G27:I27 G35:I35 I15:I18 I7:I11 G23:G26 I23:I26 G31:G34 I31:I34">
    <cfRule type="expression" priority="12" dxfId="29" stopIfTrue="1">
      <formula>ISERROR('SKUPINY BC2'!$G7)</formula>
    </cfRule>
  </conditionalFormatting>
  <conditionalFormatting sqref="B15:D19 B23:D27 B31:D35 B7:D7 B9:D11">
    <cfRule type="expression" priority="13" dxfId="29" stopIfTrue="1">
      <formula>ISERROR('SKUPINY BC2'!$B7)</formula>
    </cfRule>
  </conditionalFormatting>
  <conditionalFormatting sqref="B5:C5 B13:C13 B21:C21 B29:C29">
    <cfRule type="expression" priority="14" dxfId="29" stopIfTrue="1">
      <formula>ISERROR('SKUPINY BC2'!$B7)</formula>
    </cfRule>
  </conditionalFormatting>
  <conditionalFormatting sqref="B6:D6 B14:D14 B22:D22 B30:D30 H6 H22 H30">
    <cfRule type="expression" priority="15" dxfId="30" stopIfTrue="1">
      <formula>ISERROR('SKUPINY BC2'!$B7)</formula>
    </cfRule>
  </conditionalFormatting>
  <conditionalFormatting sqref="G5:I5 G21:I21 G29:I29 I13">
    <cfRule type="expression" priority="16" dxfId="29" stopIfTrue="1">
      <formula>ISERROR('SKUPINY BC2'!$G7)</formula>
    </cfRule>
  </conditionalFormatting>
  <conditionalFormatting sqref="G6 G22 G30 I6 I14 I22 I30">
    <cfRule type="expression" priority="17" dxfId="30" stopIfTrue="1">
      <formula>ISERROR('SKUPINY BC2'!$G7)</formula>
    </cfRule>
  </conditionalFormatting>
  <conditionalFormatting sqref="H7:H18">
    <cfRule type="expression" priority="9" dxfId="29" stopIfTrue="1">
      <formula>ISERROR('SKUPINY BC2'!$B7)</formula>
    </cfRule>
  </conditionalFormatting>
  <conditionalFormatting sqref="G7 G15:G18 G9:G11">
    <cfRule type="expression" priority="6" dxfId="29" stopIfTrue="1">
      <formula>ISERROR('SKUPINY BC2'!$B7)</formula>
    </cfRule>
  </conditionalFormatting>
  <conditionalFormatting sqref="G13">
    <cfRule type="expression" priority="7" dxfId="29" stopIfTrue="1">
      <formula>ISERROR('SKUPINY BC2'!$B15)</formula>
    </cfRule>
  </conditionalFormatting>
  <conditionalFormatting sqref="G14">
    <cfRule type="expression" priority="8" dxfId="30" stopIfTrue="1">
      <formula>ISERROR('SKUPINY BC2'!$B15)</formula>
    </cfRule>
  </conditionalFormatting>
  <conditionalFormatting sqref="B8:D8">
    <cfRule type="expression" priority="5" dxfId="29" stopIfTrue="1">
      <formula>ISERROR('SKUPINY BC2'!$B8)</formula>
    </cfRule>
  </conditionalFormatting>
  <conditionalFormatting sqref="G8">
    <cfRule type="expression" priority="3" dxfId="29" stopIfTrue="1">
      <formula>ISERROR('SKUPINY BC2'!$B8)</formula>
    </cfRule>
  </conditionalFormatting>
  <conditionalFormatting sqref="H23:H26">
    <cfRule type="expression" priority="2" dxfId="29" stopIfTrue="1">
      <formula>ISERROR('SKUPINY BC2'!$B23)</formula>
    </cfRule>
  </conditionalFormatting>
  <conditionalFormatting sqref="H31:H34">
    <cfRule type="expression" priority="1" dxfId="29" stopIfTrue="1">
      <formula>ISERROR('SKUPINY BC2'!$B31)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2">
      <selection activeCell="AF8" sqref="AF8"/>
    </sheetView>
  </sheetViews>
  <sheetFormatPr defaultColWidth="8.875" defaultRowHeight="12.75"/>
  <cols>
    <col min="1" max="1" width="2.625" style="0" customWidth="1"/>
    <col min="2" max="2" width="3.625" style="0" customWidth="1"/>
    <col min="3" max="3" width="4.625" style="0" customWidth="1"/>
    <col min="4" max="4" width="18.50390625" style="0" customWidth="1"/>
    <col min="5" max="5" width="18.375" style="0" bestFit="1" customWidth="1"/>
    <col min="6" max="6" width="3.625" style="58" customWidth="1"/>
    <col min="7" max="7" width="1.625" style="0" customWidth="1"/>
    <col min="8" max="8" width="3.625" style="59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1" max="32" width="8.8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19.5">
      <c r="B1" s="394"/>
      <c r="C1" s="394"/>
      <c r="D1" s="85" t="s">
        <v>37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95">
        <v>1</v>
      </c>
      <c r="G3" s="395"/>
      <c r="H3" s="395"/>
      <c r="I3" s="395">
        <v>2</v>
      </c>
      <c r="J3" s="395"/>
      <c r="K3" s="395"/>
      <c r="L3" s="395">
        <v>3</v>
      </c>
      <c r="M3" s="395"/>
      <c r="N3" s="395"/>
      <c r="O3" s="395"/>
      <c r="P3" s="395"/>
      <c r="Q3" s="395"/>
      <c r="R3" s="396"/>
      <c r="S3" s="396"/>
      <c r="T3" s="396"/>
      <c r="U3" s="91" t="s">
        <v>38</v>
      </c>
      <c r="V3" s="395" t="s">
        <v>39</v>
      </c>
      <c r="W3" s="395"/>
      <c r="X3" s="395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97">
        <v>1</v>
      </c>
      <c r="C4" s="398">
        <f>'SKUPINY BC2'!B7</f>
        <v>201</v>
      </c>
      <c r="D4" s="399" t="str">
        <f>'SKUPINY BC2'!C7</f>
        <v>Mezík R.</v>
      </c>
      <c r="E4" s="400" t="str">
        <f>'SKUPINY BC2'!D7</f>
        <v>ŠK Altius</v>
      </c>
      <c r="F4" s="401"/>
      <c r="G4" s="401"/>
      <c r="H4" s="401"/>
      <c r="I4" s="93"/>
      <c r="J4" s="94" t="s">
        <v>45</v>
      </c>
      <c r="K4" s="95"/>
      <c r="L4" s="93"/>
      <c r="M4" s="94" t="s">
        <v>45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402">
        <f>IF(I4&gt;K4,1,0)+IF(L4&gt;N4,1,0)+IF(O4&gt;Q4,1,0)+IF(R4&gt;T4,1,0)+IF(I5&gt;K5,1,0)+IF(L5&gt;N5,1,0)+IF(O5&gt;Q5,1,0)+IF(R5&gt;T5,1,0)</f>
        <v>0</v>
      </c>
      <c r="V4" s="403">
        <f>SUM(I4,L4,O4,R4)</f>
        <v>0</v>
      </c>
      <c r="W4" s="404" t="s">
        <v>45</v>
      </c>
      <c r="X4" s="405">
        <f>SUM(K4,N4,Q4,T4)</f>
        <v>0</v>
      </c>
      <c r="Y4" s="406">
        <f>U4/$D$16</f>
        <v>0</v>
      </c>
      <c r="Z4" s="406">
        <f>(V4-X4)/$D$16</f>
        <v>0</v>
      </c>
      <c r="AA4" s="406">
        <f>V4/$D$16</f>
        <v>0</v>
      </c>
      <c r="AB4" s="407">
        <f>Y4*1000000+Z4*1000+AA4</f>
        <v>0</v>
      </c>
      <c r="AC4" s="408" t="e">
        <f>V4/X4</f>
        <v>#DIV/0!</v>
      </c>
      <c r="AD4" s="409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97"/>
      <c r="C5" s="398"/>
      <c r="D5" s="399"/>
      <c r="E5" s="400"/>
      <c r="F5" s="401"/>
      <c r="G5" s="401"/>
      <c r="H5" s="401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402"/>
      <c r="V5" s="403"/>
      <c r="W5" s="404"/>
      <c r="X5" s="405"/>
      <c r="Y5" s="406"/>
      <c r="Z5" s="406"/>
      <c r="AA5" s="406"/>
      <c r="AB5" s="407"/>
      <c r="AC5" s="408"/>
      <c r="AD5" s="409"/>
    </row>
    <row r="6" spans="2:30" ht="18" customHeight="1">
      <c r="B6" s="397">
        <v>2</v>
      </c>
      <c r="C6" s="398">
        <f>'SKUPINY BC2'!B8</f>
        <v>208</v>
      </c>
      <c r="D6" s="399" t="str">
        <f>'SKUPINY BC2'!C8</f>
        <v>Marcin I.</v>
      </c>
      <c r="E6" s="400" t="str">
        <f>'SKUPINY BC2'!D8</f>
        <v>ZOM Prešov</v>
      </c>
      <c r="F6" s="101"/>
      <c r="G6" s="94" t="s">
        <v>45</v>
      </c>
      <c r="H6" s="102"/>
      <c r="I6" s="410"/>
      <c r="J6" s="410"/>
      <c r="K6" s="410"/>
      <c r="L6" s="93"/>
      <c r="M6" s="94" t="s">
        <v>45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402">
        <f>IF(F6&gt;H6,1,0)+IF(L6&gt;N6,1,0)+IF(O6&gt;Q6,1,0)+IF(R6&gt;T6,1,0)+IF(F7&gt;H7,1,0)+IF(L7&gt;N7,1,0)+IF(O7&gt;Q7,1,0)+IF(R7&gt;T7,1,0)</f>
        <v>0</v>
      </c>
      <c r="V6" s="403">
        <f>SUM(F6,L6,O6,R6)</f>
        <v>0</v>
      </c>
      <c r="W6" s="404" t="s">
        <v>45</v>
      </c>
      <c r="X6" s="405">
        <f>SUM(H6,N6,Q6,T6)</f>
        <v>0</v>
      </c>
      <c r="Y6" s="406">
        <f>U6/$D$16</f>
        <v>0</v>
      </c>
      <c r="Z6" s="406">
        <f>(V6-X6)/$D$16</f>
        <v>0</v>
      </c>
      <c r="AA6" s="406">
        <f>V6/$D$16</f>
        <v>0</v>
      </c>
      <c r="AB6" s="407">
        <f>Y6*1000000+Z6*1000+AA6</f>
        <v>0</v>
      </c>
      <c r="AC6" s="408" t="e">
        <f>V6/X6</f>
        <v>#DIV/0!</v>
      </c>
      <c r="AD6" s="409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97"/>
      <c r="C7" s="398"/>
      <c r="D7" s="399"/>
      <c r="E7" s="400"/>
      <c r="F7" s="103"/>
      <c r="G7" s="98">
        <f aca="true" t="shared" si="0" ref="G7:G13">IF(ISNUMBER(F7),":","")</f>
      </c>
      <c r="H7" s="104"/>
      <c r="I7" s="410"/>
      <c r="J7" s="410"/>
      <c r="K7" s="410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402"/>
      <c r="V7" s="403"/>
      <c r="W7" s="404"/>
      <c r="X7" s="405"/>
      <c r="Y7" s="406"/>
      <c r="Z7" s="406"/>
      <c r="AA7" s="406"/>
      <c r="AB7" s="407"/>
      <c r="AC7" s="408"/>
      <c r="AD7" s="409"/>
    </row>
    <row r="8" spans="2:30" ht="18" customHeight="1">
      <c r="B8" s="397">
        <v>3</v>
      </c>
      <c r="C8" s="398">
        <f>'SKUPINY BC2'!B9</f>
        <v>209</v>
      </c>
      <c r="D8" s="399" t="str">
        <f>'SKUPINY BC2'!C9</f>
        <v>Mateášiková A.</v>
      </c>
      <c r="E8" s="400" t="str">
        <f>'SKUPINY BC2'!D9</f>
        <v>ŠK Altius</v>
      </c>
      <c r="F8" s="101"/>
      <c r="G8" s="94" t="s">
        <v>45</v>
      </c>
      <c r="H8" s="102"/>
      <c r="I8" s="101"/>
      <c r="J8" s="94" t="s">
        <v>45</v>
      </c>
      <c r="K8" s="102"/>
      <c r="L8" s="410"/>
      <c r="M8" s="410"/>
      <c r="N8" s="410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402">
        <f>IF(I8&gt;K8,1,0)+IF(F8&gt;H8,1,0)+IF(O8&gt;Q8,1,0)+IF(R8&gt;T8,1,0)+IF(I9&gt;K9,1,0)+IF(F9&gt;H9,1,0)+IF(O9&gt;Q9,1,0)+IF(R9&gt;T9,1,0)</f>
        <v>0</v>
      </c>
      <c r="V8" s="403">
        <f>SUM(F8,I8,O8,R8)</f>
        <v>0</v>
      </c>
      <c r="W8" s="404" t="s">
        <v>45</v>
      </c>
      <c r="X8" s="405">
        <f>SUM(H8,K8,Q8,T8)</f>
        <v>0</v>
      </c>
      <c r="Y8" s="406">
        <f>U8/$D$16</f>
        <v>0</v>
      </c>
      <c r="Z8" s="406">
        <f>(V8-X8)/$D$16</f>
        <v>0</v>
      </c>
      <c r="AA8" s="406">
        <f>V8/$D$16</f>
        <v>0</v>
      </c>
      <c r="AB8" s="407">
        <f>Y8*1000000+Z8*1000+AA8</f>
        <v>0</v>
      </c>
      <c r="AC8" s="408" t="e">
        <f>V8/X8</f>
        <v>#DIV/0!</v>
      </c>
      <c r="AD8" s="409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97"/>
      <c r="C9" s="398"/>
      <c r="D9" s="399"/>
      <c r="E9" s="400"/>
      <c r="F9" s="103"/>
      <c r="G9" s="98"/>
      <c r="H9" s="104"/>
      <c r="I9" s="105"/>
      <c r="J9" s="98">
        <f>IF(ISNUMBER(I9),":","")</f>
      </c>
      <c r="K9" s="104"/>
      <c r="L9" s="410"/>
      <c r="M9" s="410"/>
      <c r="N9" s="410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402"/>
      <c r="V9" s="403"/>
      <c r="W9" s="404"/>
      <c r="X9" s="405"/>
      <c r="Y9" s="406"/>
      <c r="Z9" s="406"/>
      <c r="AA9" s="406"/>
      <c r="AB9" s="407"/>
      <c r="AC9" s="408"/>
      <c r="AD9" s="409"/>
    </row>
    <row r="10" spans="2:30" ht="18" customHeight="1">
      <c r="B10" s="397">
        <v>4</v>
      </c>
      <c r="C10" s="398" t="e">
        <f>'SKUPINY BC2'!B10</f>
        <v>#N/A</v>
      </c>
      <c r="D10" s="399" t="e">
        <f>'SKUPINY BC2'!C10</f>
        <v>#N/A</v>
      </c>
      <c r="E10" s="400" t="e">
        <f>'SKUPINY BC2'!D10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410"/>
      <c r="P10" s="410"/>
      <c r="Q10" s="410"/>
      <c r="R10" s="93">
        <f>IF(ISNUMBER(Q12),Q12,"")</f>
      </c>
      <c r="S10" s="94">
        <f>IF(ISNUMBER(O12),":","")</f>
      </c>
      <c r="T10" s="96">
        <f>IF(ISNUMBER(O12),O12,"")</f>
      </c>
      <c r="U10" s="402">
        <f>IF(I10&gt;K10,1,0)+IF(L10&gt;N10,1,0)+IF(F10&gt;H10,1,0)+IF(R10&gt;T10,1,0)+IF(I11&gt;K11,1,0)+IF(L11&gt;N11,1,0)+IF(F11&gt;H11,1,0)+IF(R11&gt;T11,1,0)</f>
        <v>0</v>
      </c>
      <c r="V10" s="403">
        <f>SUM(F10,I10,L10,R10)</f>
        <v>0</v>
      </c>
      <c r="W10" s="404" t="s">
        <v>45</v>
      </c>
      <c r="X10" s="405">
        <f>SUM(H10,K10,N10,T10)</f>
        <v>0</v>
      </c>
      <c r="Y10" s="406">
        <f>U10/$D$16</f>
        <v>0</v>
      </c>
      <c r="Z10" s="406">
        <f>(V10-X10)/$D$16</f>
        <v>0</v>
      </c>
      <c r="AA10" s="406">
        <f>V10/$D$16</f>
        <v>0</v>
      </c>
      <c r="AB10" s="407">
        <f>IF(ISNA(D10),-10^9,Y10*1000000+Z10*1000+AA10)</f>
        <v>-1000000000</v>
      </c>
      <c r="AC10" s="408" t="e">
        <f>V10/X10</f>
        <v>#DIV/0!</v>
      </c>
      <c r="AD10" s="409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97"/>
      <c r="C11" s="398"/>
      <c r="D11" s="399"/>
      <c r="E11" s="400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410"/>
      <c r="P11" s="410"/>
      <c r="Q11" s="410"/>
      <c r="R11" s="97">
        <f>IF(ISNUMBER(Q13),Q13,"")</f>
      </c>
      <c r="S11" s="98">
        <f>IF(ISNUMBER(O13),":","")</f>
      </c>
      <c r="T11" s="100">
        <f>IF(ISNUMBER(O13),O13,"")</f>
      </c>
      <c r="U11" s="402"/>
      <c r="V11" s="403"/>
      <c r="W11" s="404"/>
      <c r="X11" s="405"/>
      <c r="Y11" s="406"/>
      <c r="Z11" s="406"/>
      <c r="AA11" s="406"/>
      <c r="AB11" s="407"/>
      <c r="AC11" s="408"/>
      <c r="AD11" s="409"/>
    </row>
    <row r="12" spans="2:30" ht="18" customHeight="1" hidden="1">
      <c r="B12" s="397">
        <v>5</v>
      </c>
      <c r="C12" s="398" t="e">
        <f>'SKUPINY BC2'!B19</f>
        <v>#N/A</v>
      </c>
      <c r="D12" s="399" t="e">
        <f>'SKUPINY BC2'!C35</f>
        <v>#N/A</v>
      </c>
      <c r="E12" s="400" t="e">
        <f>'SKUPINY BC2'!D35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411"/>
      <c r="S12" s="411"/>
      <c r="T12" s="411"/>
      <c r="U12" s="402">
        <f>IF(I12&gt;K12,1,0)+IF(L12&gt;N12,1,0)+IF(O12&gt;Q12,1,0)+IF(F12&gt;H12,1,0)+IF(I13&gt;K13,1,0)+IF(L13&gt;N13,1,0)+IF(O13&gt;Q13,1,0)+IF(F13&gt;H13,1,0)</f>
        <v>0</v>
      </c>
      <c r="V12" s="403">
        <f>SUM(F12,I12,L12,O12)</f>
        <v>0</v>
      </c>
      <c r="W12" s="404" t="s">
        <v>45</v>
      </c>
      <c r="X12" s="405">
        <f>SUM(H12,K12,N12,Q12)</f>
        <v>0</v>
      </c>
      <c r="Y12" s="406">
        <f>U12/$D$16</f>
        <v>0</v>
      </c>
      <c r="Z12" s="406">
        <f>(V12-X12)/$D$16</f>
        <v>0</v>
      </c>
      <c r="AA12" s="406">
        <f>V12/$D$16</f>
        <v>0</v>
      </c>
      <c r="AB12" s="407">
        <f>IF(ISNA(D12),-10^9,Y12*1000000+Z12*1000+AA12)</f>
        <v>-1000000000</v>
      </c>
      <c r="AC12" s="408" t="e">
        <f>V12/X12</f>
        <v>#DIV/0!</v>
      </c>
      <c r="AD12" s="409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97"/>
      <c r="C13" s="398"/>
      <c r="D13" s="399"/>
      <c r="E13" s="400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411"/>
      <c r="S13" s="411"/>
      <c r="T13" s="411"/>
      <c r="U13" s="402"/>
      <c r="V13" s="403"/>
      <c r="W13" s="404"/>
      <c r="X13" s="405"/>
      <c r="Y13" s="406"/>
      <c r="Z13" s="406"/>
      <c r="AA13" s="406"/>
      <c r="AB13" s="407"/>
      <c r="AC13" s="408"/>
      <c r="AD13" s="409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46</v>
      </c>
      <c r="E17" s="412" t="str">
        <f>IF(ISTEXT('ÚDAJE BC2'!C10),'ÚDAJE BC2'!C10,"")</f>
        <v>Matúš Grega</v>
      </c>
      <c r="F17" s="412"/>
      <c r="G17" s="412"/>
      <c r="H17" s="412"/>
      <c r="I17" s="412"/>
      <c r="J17" s="412"/>
      <c r="K17" s="412"/>
      <c r="L17" s="67" t="s">
        <v>47</v>
      </c>
      <c r="M17" s="39"/>
      <c r="N17" s="39"/>
      <c r="P17" s="390" t="str">
        <f>IF(ISTEXT('ÚDAJE BC2'!C9),'ÚDAJE BC2'!C9,"")</f>
        <v>Ondrej Bašták Ďurán</v>
      </c>
      <c r="Q17" s="390"/>
      <c r="R17" s="390"/>
      <c r="S17" s="390"/>
      <c r="T17" s="390"/>
      <c r="U17" s="390"/>
      <c r="V17" s="68" t="s">
        <v>48</v>
      </c>
      <c r="AC17" s="413">
        <f>IF(ISNUMBER('ÚDAJE BC2'!C11),'ÚDAJE BC2'!C11,"")</f>
        <v>42875</v>
      </c>
      <c r="AD17" s="413"/>
    </row>
    <row r="19" spans="4:29" ht="12.75" customHeight="1">
      <c r="D19" s="414" t="s">
        <v>49</v>
      </c>
      <c r="E19" s="415"/>
      <c r="F19" s="415"/>
      <c r="G19" s="415"/>
      <c r="H19" s="415"/>
      <c r="I19" s="415"/>
      <c r="J19" s="415"/>
      <c r="K19" s="415"/>
      <c r="L19" s="415"/>
      <c r="M19" s="416"/>
      <c r="N19" s="69"/>
      <c r="O19" s="423" t="s">
        <v>2</v>
      </c>
      <c r="P19" s="423"/>
      <c r="Q19" s="423"/>
      <c r="R19" s="423"/>
      <c r="S19" s="423"/>
      <c r="T19" s="423"/>
      <c r="U19" s="423"/>
      <c r="V19" s="424">
        <f>IF(ISNUMBER('ÚDAJE BC2'!D8),'ÚDAJE BC2'!D8,"")</f>
        <v>2</v>
      </c>
      <c r="W19" s="424"/>
      <c r="X19" s="424"/>
      <c r="Y19" s="424"/>
      <c r="Z19" s="424"/>
      <c r="AA19" s="424"/>
      <c r="AB19" s="424"/>
      <c r="AC19" s="424"/>
    </row>
    <row r="20" spans="4:29" ht="12.75" customHeight="1">
      <c r="D20" s="417"/>
      <c r="E20" s="418"/>
      <c r="F20" s="418"/>
      <c r="G20" s="418"/>
      <c r="H20" s="418"/>
      <c r="I20" s="418"/>
      <c r="J20" s="418"/>
      <c r="K20" s="418"/>
      <c r="L20" s="418"/>
      <c r="M20" s="419"/>
      <c r="N20" s="69"/>
      <c r="O20" s="423"/>
      <c r="P20" s="423"/>
      <c r="Q20" s="423"/>
      <c r="R20" s="423"/>
      <c r="S20" s="423"/>
      <c r="T20" s="423"/>
      <c r="U20" s="423"/>
      <c r="V20" s="424"/>
      <c r="W20" s="424"/>
      <c r="X20" s="424"/>
      <c r="Y20" s="424"/>
      <c r="Z20" s="424"/>
      <c r="AA20" s="424"/>
      <c r="AB20" s="424"/>
      <c r="AC20" s="424"/>
    </row>
    <row r="21" spans="4:29" ht="12.75" customHeight="1">
      <c r="D21" s="417"/>
      <c r="E21" s="418"/>
      <c r="F21" s="418"/>
      <c r="G21" s="418"/>
      <c r="H21" s="418"/>
      <c r="I21" s="418"/>
      <c r="J21" s="418"/>
      <c r="K21" s="418"/>
      <c r="L21" s="418"/>
      <c r="M21" s="419"/>
      <c r="N21" s="69"/>
      <c r="O21" s="423"/>
      <c r="P21" s="423"/>
      <c r="Q21" s="423"/>
      <c r="R21" s="423"/>
      <c r="S21" s="423"/>
      <c r="T21" s="423"/>
      <c r="U21" s="423"/>
      <c r="V21" s="424"/>
      <c r="W21" s="424"/>
      <c r="X21" s="424"/>
      <c r="Y21" s="424"/>
      <c r="Z21" s="424"/>
      <c r="AA21" s="424"/>
      <c r="AB21" s="424"/>
      <c r="AC21" s="424"/>
    </row>
    <row r="22" spans="4:29" ht="12.75" customHeight="1">
      <c r="D22" s="417"/>
      <c r="E22" s="418"/>
      <c r="F22" s="418"/>
      <c r="G22" s="418"/>
      <c r="H22" s="418"/>
      <c r="I22" s="418"/>
      <c r="J22" s="418"/>
      <c r="K22" s="418"/>
      <c r="L22" s="418"/>
      <c r="M22" s="419"/>
      <c r="N22" s="69"/>
      <c r="O22" s="423"/>
      <c r="P22" s="423"/>
      <c r="Q22" s="423"/>
      <c r="R22" s="423"/>
      <c r="S22" s="423"/>
      <c r="T22" s="423"/>
      <c r="U22" s="423"/>
      <c r="V22" s="424"/>
      <c r="W22" s="424"/>
      <c r="X22" s="424"/>
      <c r="Y22" s="424"/>
      <c r="Z22" s="424"/>
      <c r="AA22" s="424"/>
      <c r="AB22" s="424"/>
      <c r="AC22" s="424"/>
    </row>
    <row r="23" spans="4:29" ht="12.75" customHeight="1">
      <c r="D23" s="417"/>
      <c r="E23" s="418"/>
      <c r="F23" s="418"/>
      <c r="G23" s="418"/>
      <c r="H23" s="418"/>
      <c r="I23" s="418"/>
      <c r="J23" s="418"/>
      <c r="K23" s="418"/>
      <c r="L23" s="418"/>
      <c r="M23" s="419"/>
      <c r="N23" s="69"/>
      <c r="O23" s="423"/>
      <c r="P23" s="423"/>
      <c r="Q23" s="423"/>
      <c r="R23" s="423"/>
      <c r="S23" s="423"/>
      <c r="T23" s="423"/>
      <c r="U23" s="423"/>
      <c r="V23" s="424"/>
      <c r="W23" s="424"/>
      <c r="X23" s="424"/>
      <c r="Y23" s="424"/>
      <c r="Z23" s="424"/>
      <c r="AA23" s="424"/>
      <c r="AB23" s="424"/>
      <c r="AC23" s="424"/>
    </row>
    <row r="24" spans="4:29" ht="12.75" customHeight="1">
      <c r="D24" s="417"/>
      <c r="E24" s="418"/>
      <c r="F24" s="418"/>
      <c r="G24" s="418"/>
      <c r="H24" s="418"/>
      <c r="I24" s="418"/>
      <c r="J24" s="418"/>
      <c r="K24" s="418"/>
      <c r="L24" s="418"/>
      <c r="M24" s="419"/>
      <c r="N24" s="69"/>
      <c r="O24" s="423"/>
      <c r="P24" s="423"/>
      <c r="Q24" s="423"/>
      <c r="R24" s="423"/>
      <c r="S24" s="423"/>
      <c r="T24" s="423"/>
      <c r="U24" s="423"/>
      <c r="V24" s="424"/>
      <c r="W24" s="424"/>
      <c r="X24" s="424"/>
      <c r="Y24" s="424"/>
      <c r="Z24" s="424"/>
      <c r="AA24" s="424"/>
      <c r="AB24" s="424"/>
      <c r="AC24" s="424"/>
    </row>
    <row r="25" spans="4:29" ht="12.75" customHeight="1">
      <c r="D25" s="417"/>
      <c r="E25" s="418"/>
      <c r="F25" s="418"/>
      <c r="G25" s="418"/>
      <c r="H25" s="418"/>
      <c r="I25" s="418"/>
      <c r="J25" s="418"/>
      <c r="K25" s="418"/>
      <c r="L25" s="418"/>
      <c r="M25" s="419"/>
      <c r="N25" s="69"/>
      <c r="O25" s="423"/>
      <c r="P25" s="423"/>
      <c r="Q25" s="423"/>
      <c r="R25" s="423"/>
      <c r="S25" s="423"/>
      <c r="T25" s="423"/>
      <c r="U25" s="423"/>
      <c r="V25" s="424"/>
      <c r="W25" s="424"/>
      <c r="X25" s="424"/>
      <c r="Y25" s="424"/>
      <c r="Z25" s="424"/>
      <c r="AA25" s="424"/>
      <c r="AB25" s="424"/>
      <c r="AC25" s="424"/>
    </row>
    <row r="26" spans="4:29" ht="12.75" customHeight="1">
      <c r="D26" s="417"/>
      <c r="E26" s="418"/>
      <c r="F26" s="418"/>
      <c r="G26" s="418"/>
      <c r="H26" s="418"/>
      <c r="I26" s="418"/>
      <c r="J26" s="418"/>
      <c r="K26" s="418"/>
      <c r="L26" s="418"/>
      <c r="M26" s="419"/>
      <c r="N26" s="69"/>
      <c r="O26" s="423"/>
      <c r="P26" s="423"/>
      <c r="Q26" s="423"/>
      <c r="R26" s="423"/>
      <c r="S26" s="423"/>
      <c r="T26" s="423"/>
      <c r="U26" s="423"/>
      <c r="V26" s="424"/>
      <c r="W26" s="424"/>
      <c r="X26" s="424"/>
      <c r="Y26" s="424"/>
      <c r="Z26" s="424"/>
      <c r="AA26" s="424"/>
      <c r="AB26" s="424"/>
      <c r="AC26" s="424"/>
    </row>
    <row r="27" spans="4:29" ht="12.75" customHeight="1">
      <c r="D27" s="420"/>
      <c r="E27" s="421"/>
      <c r="F27" s="421"/>
      <c r="G27" s="421"/>
      <c r="H27" s="421"/>
      <c r="I27" s="421"/>
      <c r="J27" s="421"/>
      <c r="K27" s="421"/>
      <c r="L27" s="421"/>
      <c r="M27" s="422"/>
      <c r="N27" s="70"/>
      <c r="O27" s="425" t="s">
        <v>50</v>
      </c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0" sqref="AF20"/>
    </sheetView>
  </sheetViews>
  <sheetFormatPr defaultColWidth="8.875" defaultRowHeight="12.75"/>
  <cols>
    <col min="1" max="1" width="2.625" style="0" customWidth="1"/>
    <col min="2" max="2" width="3.625" style="0" customWidth="1"/>
    <col min="3" max="3" width="4.625" style="0" customWidth="1"/>
    <col min="4" max="4" width="18.125" style="0" customWidth="1"/>
    <col min="5" max="5" width="18.375" style="0" bestFit="1" customWidth="1"/>
    <col min="6" max="6" width="3.625" style="58" customWidth="1"/>
    <col min="7" max="7" width="1.625" style="0" customWidth="1"/>
    <col min="8" max="8" width="3.625" style="59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1" max="32" width="8.8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19.5">
      <c r="B1" s="394"/>
      <c r="C1" s="394"/>
      <c r="D1" s="85" t="s">
        <v>51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95">
        <v>1</v>
      </c>
      <c r="G3" s="395"/>
      <c r="H3" s="395"/>
      <c r="I3" s="395">
        <v>2</v>
      </c>
      <c r="J3" s="395"/>
      <c r="K3" s="395"/>
      <c r="L3" s="395">
        <v>3</v>
      </c>
      <c r="M3" s="395"/>
      <c r="N3" s="395"/>
      <c r="O3" s="395"/>
      <c r="P3" s="395"/>
      <c r="Q3" s="395"/>
      <c r="R3" s="396"/>
      <c r="S3" s="396"/>
      <c r="T3" s="396"/>
      <c r="U3" s="91" t="s">
        <v>38</v>
      </c>
      <c r="V3" s="395" t="s">
        <v>39</v>
      </c>
      <c r="W3" s="395"/>
      <c r="X3" s="395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97">
        <v>1</v>
      </c>
      <c r="C4" s="398">
        <f>'SKUPINY BC2'!B15</f>
        <v>202</v>
      </c>
      <c r="D4" s="399" t="str">
        <f>'SKUPINY BC2'!C15</f>
        <v>Minarech P.</v>
      </c>
      <c r="E4" s="400" t="str">
        <f>'SKUPINY BC2'!D15</f>
        <v>ŠK Altius</v>
      </c>
      <c r="F4" s="401"/>
      <c r="G4" s="401"/>
      <c r="H4" s="401"/>
      <c r="I4" s="93"/>
      <c r="J4" s="94" t="s">
        <v>45</v>
      </c>
      <c r="K4" s="95"/>
      <c r="L4" s="93"/>
      <c r="M4" s="94" t="s">
        <v>45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402">
        <f>IF(I4&gt;K4,1,0)+IF(L4&gt;N4,1,0)+IF(O4&gt;Q4,1,0)+IF(R4&gt;T4,1,0)+IF(I5&gt;K5,1,0)+IF(L5&gt;N5,1,0)+IF(O5&gt;Q5,1,0)+IF(R5&gt;T5,1,0)</f>
        <v>0</v>
      </c>
      <c r="V4" s="403">
        <f>SUM(I4,L4,O4,R4)</f>
        <v>0</v>
      </c>
      <c r="W4" s="404" t="s">
        <v>45</v>
      </c>
      <c r="X4" s="405">
        <f>SUM(K4,N4,Q4,T4)</f>
        <v>0</v>
      </c>
      <c r="Y4" s="406">
        <f>U4/$D$16</f>
        <v>0</v>
      </c>
      <c r="Z4" s="406">
        <f>(V4-X4)/$D$16</f>
        <v>0</v>
      </c>
      <c r="AA4" s="406">
        <f>V4/$D$16</f>
        <v>0</v>
      </c>
      <c r="AB4" s="407">
        <f>Y4*1000000+Z4*1000+AA4</f>
        <v>0</v>
      </c>
      <c r="AC4" s="408" t="e">
        <f>V4/X4</f>
        <v>#DIV/0!</v>
      </c>
      <c r="AD4" s="409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97"/>
      <c r="C5" s="398"/>
      <c r="D5" s="399"/>
      <c r="E5" s="400"/>
      <c r="F5" s="401"/>
      <c r="G5" s="401"/>
      <c r="H5" s="401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402"/>
      <c r="V5" s="403"/>
      <c r="W5" s="404"/>
      <c r="X5" s="405"/>
      <c r="Y5" s="406"/>
      <c r="Z5" s="406"/>
      <c r="AA5" s="406"/>
      <c r="AB5" s="407"/>
      <c r="AC5" s="408"/>
      <c r="AD5" s="409"/>
    </row>
    <row r="6" spans="2:30" ht="18" customHeight="1">
      <c r="B6" s="397">
        <v>2</v>
      </c>
      <c r="C6" s="398">
        <f>'SKUPINY BC2'!B16</f>
        <v>207</v>
      </c>
      <c r="D6" s="399" t="str">
        <f>'SKUPINY BC2'!C16</f>
        <v>Breznay M.</v>
      </c>
      <c r="E6" s="400" t="str">
        <f>'SKUPINY BC2'!D16</f>
        <v>ZOM Prešov</v>
      </c>
      <c r="F6" s="101"/>
      <c r="G6" s="94" t="s">
        <v>45</v>
      </c>
      <c r="H6" s="102"/>
      <c r="I6" s="410"/>
      <c r="J6" s="410"/>
      <c r="K6" s="410"/>
      <c r="L6" s="93"/>
      <c r="M6" s="94" t="s">
        <v>45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402">
        <f>IF(F6&gt;H6,1,0)+IF(L6&gt;N6,1,0)+IF(O6&gt;Q6,1,0)+IF(R6&gt;T6,1,0)+IF(F7&gt;H7,1,0)+IF(L7&gt;N7,1,0)+IF(O7&gt;Q7,1,0)+IF(R7&gt;T7,1,0)</f>
        <v>0</v>
      </c>
      <c r="V6" s="403">
        <f>SUM(F6,L6,O6,R6)</f>
        <v>0</v>
      </c>
      <c r="W6" s="404" t="s">
        <v>45</v>
      </c>
      <c r="X6" s="405">
        <f>SUM(H6,N6,Q6,T6)</f>
        <v>0</v>
      </c>
      <c r="Y6" s="406">
        <f>U6/$D$16</f>
        <v>0</v>
      </c>
      <c r="Z6" s="406">
        <f>(V6-X6)/$D$16</f>
        <v>0</v>
      </c>
      <c r="AA6" s="406">
        <f>V6/$D$16</f>
        <v>0</v>
      </c>
      <c r="AB6" s="407">
        <f>Y6*1000000+Z6*1000+AA6</f>
        <v>0</v>
      </c>
      <c r="AC6" s="408" t="e">
        <f>V6/X6</f>
        <v>#DIV/0!</v>
      </c>
      <c r="AD6" s="409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97"/>
      <c r="C7" s="398"/>
      <c r="D7" s="399"/>
      <c r="E7" s="400"/>
      <c r="F7" s="103"/>
      <c r="G7" s="98">
        <f aca="true" t="shared" si="0" ref="G7:G13">IF(ISNUMBER(F7),":","")</f>
      </c>
      <c r="H7" s="104"/>
      <c r="I7" s="410"/>
      <c r="J7" s="410"/>
      <c r="K7" s="410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402"/>
      <c r="V7" s="403"/>
      <c r="W7" s="404"/>
      <c r="X7" s="405"/>
      <c r="Y7" s="406"/>
      <c r="Z7" s="406"/>
      <c r="AA7" s="406"/>
      <c r="AB7" s="407"/>
      <c r="AC7" s="408"/>
      <c r="AD7" s="409"/>
    </row>
    <row r="8" spans="2:30" ht="18" customHeight="1">
      <c r="B8" s="397">
        <v>3</v>
      </c>
      <c r="C8" s="398">
        <f>'SKUPINY BC2'!B17</f>
        <v>210</v>
      </c>
      <c r="D8" s="399" t="str">
        <f>'SKUPINY BC2'!C17</f>
        <v>Vavrica P.</v>
      </c>
      <c r="E8" s="400" t="str">
        <f>'SKUPINY BC2'!D17</f>
        <v>ŠK Altius</v>
      </c>
      <c r="F8" s="101"/>
      <c r="G8" s="94" t="s">
        <v>45</v>
      </c>
      <c r="H8" s="102"/>
      <c r="I8" s="101"/>
      <c r="J8" s="94" t="s">
        <v>45</v>
      </c>
      <c r="K8" s="102"/>
      <c r="L8" s="410"/>
      <c r="M8" s="410"/>
      <c r="N8" s="410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402">
        <f>IF(I8&gt;K8,1,0)+IF(F8&gt;H8,1,0)+IF(O8&gt;Q8,1,0)+IF(R8&gt;T8,1,0)+IF(I9&gt;K9,1,0)+IF(F9&gt;H9,1,0)+IF(O9&gt;Q9,1,0)+IF(R9&gt;T9,1,0)</f>
        <v>0</v>
      </c>
      <c r="V8" s="403">
        <f>SUM(F8,I8,O8,R8)</f>
        <v>0</v>
      </c>
      <c r="W8" s="404" t="s">
        <v>45</v>
      </c>
      <c r="X8" s="405">
        <f>SUM(H8,K8,Q8,T8)</f>
        <v>0</v>
      </c>
      <c r="Y8" s="406">
        <f>U8/$D$16</f>
        <v>0</v>
      </c>
      <c r="Z8" s="406">
        <f>(V8-X8)/$D$16</f>
        <v>0</v>
      </c>
      <c r="AA8" s="406">
        <f>V8/$D$16</f>
        <v>0</v>
      </c>
      <c r="AB8" s="407">
        <f>Y8*1000000+Z8*1000+AA8</f>
        <v>0</v>
      </c>
      <c r="AC8" s="408" t="e">
        <f>V8/X8</f>
        <v>#DIV/0!</v>
      </c>
      <c r="AD8" s="409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97"/>
      <c r="C9" s="398"/>
      <c r="D9" s="399"/>
      <c r="E9" s="400"/>
      <c r="F9" s="103"/>
      <c r="G9" s="98"/>
      <c r="H9" s="104"/>
      <c r="I9" s="105"/>
      <c r="J9" s="98">
        <f>IF(ISNUMBER(I9),":","")</f>
      </c>
      <c r="K9" s="104"/>
      <c r="L9" s="410"/>
      <c r="M9" s="410"/>
      <c r="N9" s="410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402"/>
      <c r="V9" s="403"/>
      <c r="W9" s="404"/>
      <c r="X9" s="405"/>
      <c r="Y9" s="406"/>
      <c r="Z9" s="406"/>
      <c r="AA9" s="406"/>
      <c r="AB9" s="407"/>
      <c r="AC9" s="408"/>
      <c r="AD9" s="409"/>
    </row>
    <row r="10" spans="2:30" ht="18" customHeight="1">
      <c r="B10" s="397">
        <v>4</v>
      </c>
      <c r="C10" s="398" t="e">
        <f>'SKUPINY BC2'!B18</f>
        <v>#N/A</v>
      </c>
      <c r="D10" s="399" t="e">
        <f>'SKUPINY BC2'!C18</f>
        <v>#N/A</v>
      </c>
      <c r="E10" s="400" t="e">
        <f>'SKUPINY BC2'!D18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410"/>
      <c r="P10" s="410"/>
      <c r="Q10" s="410"/>
      <c r="R10" s="93">
        <f>IF(ISNUMBER(Q12),Q12,"")</f>
      </c>
      <c r="S10" s="94">
        <f>IF(ISNUMBER(O12),":","")</f>
      </c>
      <c r="T10" s="96">
        <f>IF(ISNUMBER(O12),O12,"")</f>
      </c>
      <c r="U10" s="402">
        <f>IF(I10&gt;K10,1,0)+IF(L10&gt;N10,1,0)+IF(F10&gt;H10,1,0)+IF(R10&gt;T10,1,0)+IF(I11&gt;K11,1,0)+IF(L11&gt;N11,1,0)+IF(F11&gt;H11,1,0)+IF(R11&gt;T11,1,0)</f>
        <v>0</v>
      </c>
      <c r="V10" s="403">
        <f>SUM(F10,I10,L10,R10)</f>
        <v>0</v>
      </c>
      <c r="W10" s="404" t="s">
        <v>45</v>
      </c>
      <c r="X10" s="405">
        <f>SUM(H10,K10,N10,T10)</f>
        <v>0</v>
      </c>
      <c r="Y10" s="406">
        <f>U10/$D$16</f>
        <v>0</v>
      </c>
      <c r="Z10" s="406">
        <f>(V10-X10)/$D$16</f>
        <v>0</v>
      </c>
      <c r="AA10" s="406">
        <f>V10/$D$16</f>
        <v>0</v>
      </c>
      <c r="AB10" s="407">
        <f>IF(ISNA(D10),-10^9,Y10*1000000+Z10*1000+AA10)</f>
        <v>-1000000000</v>
      </c>
      <c r="AC10" s="408" t="e">
        <f>V10/X10</f>
        <v>#DIV/0!</v>
      </c>
      <c r="AD10" s="409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97"/>
      <c r="C11" s="398"/>
      <c r="D11" s="399"/>
      <c r="E11" s="400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410"/>
      <c r="P11" s="410"/>
      <c r="Q11" s="410"/>
      <c r="R11" s="97">
        <f>IF(ISNUMBER(Q13),Q13,"")</f>
      </c>
      <c r="S11" s="98">
        <f>IF(ISNUMBER(O13),":","")</f>
      </c>
      <c r="T11" s="100">
        <f>IF(ISNUMBER(O13),O13,"")</f>
      </c>
      <c r="U11" s="402"/>
      <c r="V11" s="403"/>
      <c r="W11" s="404"/>
      <c r="X11" s="405"/>
      <c r="Y11" s="406"/>
      <c r="Z11" s="406"/>
      <c r="AA11" s="406"/>
      <c r="AB11" s="407"/>
      <c r="AC11" s="408"/>
      <c r="AD11" s="409"/>
    </row>
    <row r="12" spans="2:30" ht="18" customHeight="1" hidden="1">
      <c r="B12" s="397">
        <v>5</v>
      </c>
      <c r="C12" s="398" t="e">
        <f>'SKUPINY BC2'!B19</f>
        <v>#N/A</v>
      </c>
      <c r="D12" s="399" t="e">
        <f>'SKUPINY BC2'!C35</f>
        <v>#N/A</v>
      </c>
      <c r="E12" s="400" t="e">
        <f>'SKUPINY BC2'!D35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411"/>
      <c r="S12" s="411"/>
      <c r="T12" s="411"/>
      <c r="U12" s="402">
        <f>IF(I12&gt;K12,1,0)+IF(L12&gt;N12,1,0)+IF(O12&gt;Q12,1,0)+IF(F12&gt;H12,1,0)+IF(I13&gt;K13,1,0)+IF(L13&gt;N13,1,0)+IF(O13&gt;Q13,1,0)+IF(F13&gt;H13,1,0)</f>
        <v>0</v>
      </c>
      <c r="V12" s="403">
        <f>SUM(F12,I12,L12,O12)</f>
        <v>0</v>
      </c>
      <c r="W12" s="404" t="s">
        <v>45</v>
      </c>
      <c r="X12" s="405">
        <f>SUM(H12,K12,N12,Q12)</f>
        <v>0</v>
      </c>
      <c r="Y12" s="406">
        <f>U12/$D$16</f>
        <v>0</v>
      </c>
      <c r="Z12" s="406">
        <f>(V12-X12)/$D$16</f>
        <v>0</v>
      </c>
      <c r="AA12" s="406">
        <f>V12/$D$16</f>
        <v>0</v>
      </c>
      <c r="AB12" s="407">
        <f>IF(ISNA(D12),-10^9,Y12*1000000+Z12*1000+AA12)</f>
        <v>-1000000000</v>
      </c>
      <c r="AC12" s="408" t="e">
        <f>V12/X12</f>
        <v>#DIV/0!</v>
      </c>
      <c r="AD12" s="409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97"/>
      <c r="C13" s="398"/>
      <c r="D13" s="399"/>
      <c r="E13" s="400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411"/>
      <c r="S13" s="411"/>
      <c r="T13" s="411"/>
      <c r="U13" s="402"/>
      <c r="V13" s="403"/>
      <c r="W13" s="404"/>
      <c r="X13" s="405"/>
      <c r="Y13" s="406"/>
      <c r="Z13" s="406"/>
      <c r="AA13" s="406"/>
      <c r="AB13" s="407"/>
      <c r="AC13" s="408"/>
      <c r="AD13" s="409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46</v>
      </c>
      <c r="E17" s="412" t="str">
        <f>IF(ISTEXT('ÚDAJE BC2'!C10),'ÚDAJE BC2'!C10,"")</f>
        <v>Matúš Grega</v>
      </c>
      <c r="F17" s="412"/>
      <c r="G17" s="412"/>
      <c r="H17" s="412"/>
      <c r="I17" s="412"/>
      <c r="J17" s="412"/>
      <c r="K17" s="412"/>
      <c r="L17" s="67" t="s">
        <v>47</v>
      </c>
      <c r="M17" s="39"/>
      <c r="N17" s="39"/>
      <c r="P17" s="390" t="str">
        <f>IF(ISTEXT('ÚDAJE BC2'!C9),'ÚDAJE BC2'!C9,"")</f>
        <v>Ondrej Bašták Ďurán</v>
      </c>
      <c r="Q17" s="390"/>
      <c r="R17" s="390"/>
      <c r="S17" s="390"/>
      <c r="T17" s="390"/>
      <c r="U17" s="390"/>
      <c r="V17" s="68" t="s">
        <v>48</v>
      </c>
      <c r="AC17" s="413">
        <f>IF(ISNUMBER('ÚDAJE BC2'!C11),'ÚDAJE BC2'!C11,"")</f>
        <v>42875</v>
      </c>
      <c r="AD17" s="413"/>
    </row>
    <row r="19" spans="4:29" ht="12.75" customHeight="1">
      <c r="D19" s="414" t="s">
        <v>49</v>
      </c>
      <c r="E19" s="415"/>
      <c r="F19" s="415"/>
      <c r="G19" s="415"/>
      <c r="H19" s="415"/>
      <c r="I19" s="415"/>
      <c r="J19" s="415"/>
      <c r="K19" s="415"/>
      <c r="L19" s="415"/>
      <c r="M19" s="416"/>
      <c r="N19" s="69"/>
      <c r="O19" s="423" t="s">
        <v>2</v>
      </c>
      <c r="P19" s="423"/>
      <c r="Q19" s="423"/>
      <c r="R19" s="423"/>
      <c r="S19" s="423"/>
      <c r="T19" s="423"/>
      <c r="U19" s="423"/>
      <c r="V19" s="424">
        <f>IF(ISNUMBER('ÚDAJE BC2'!D8),'ÚDAJE BC2'!D8,"")</f>
        <v>2</v>
      </c>
      <c r="W19" s="424"/>
      <c r="X19" s="424"/>
      <c r="Y19" s="424"/>
      <c r="Z19" s="424"/>
      <c r="AA19" s="424"/>
      <c r="AB19" s="424"/>
      <c r="AC19" s="424"/>
    </row>
    <row r="20" spans="4:29" ht="12.75" customHeight="1">
      <c r="D20" s="417"/>
      <c r="E20" s="418"/>
      <c r="F20" s="418"/>
      <c r="G20" s="418"/>
      <c r="H20" s="418"/>
      <c r="I20" s="418"/>
      <c r="J20" s="418"/>
      <c r="K20" s="418"/>
      <c r="L20" s="418"/>
      <c r="M20" s="419"/>
      <c r="N20" s="69"/>
      <c r="O20" s="423"/>
      <c r="P20" s="423"/>
      <c r="Q20" s="423"/>
      <c r="R20" s="423"/>
      <c r="S20" s="423"/>
      <c r="T20" s="423"/>
      <c r="U20" s="423"/>
      <c r="V20" s="424"/>
      <c r="W20" s="424"/>
      <c r="X20" s="424"/>
      <c r="Y20" s="424"/>
      <c r="Z20" s="424"/>
      <c r="AA20" s="424"/>
      <c r="AB20" s="424"/>
      <c r="AC20" s="424"/>
    </row>
    <row r="21" spans="4:29" ht="12.75" customHeight="1">
      <c r="D21" s="417"/>
      <c r="E21" s="418"/>
      <c r="F21" s="418"/>
      <c r="G21" s="418"/>
      <c r="H21" s="418"/>
      <c r="I21" s="418"/>
      <c r="J21" s="418"/>
      <c r="K21" s="418"/>
      <c r="L21" s="418"/>
      <c r="M21" s="419"/>
      <c r="N21" s="69"/>
      <c r="O21" s="423"/>
      <c r="P21" s="423"/>
      <c r="Q21" s="423"/>
      <c r="R21" s="423"/>
      <c r="S21" s="423"/>
      <c r="T21" s="423"/>
      <c r="U21" s="423"/>
      <c r="V21" s="424"/>
      <c r="W21" s="424"/>
      <c r="X21" s="424"/>
      <c r="Y21" s="424"/>
      <c r="Z21" s="424"/>
      <c r="AA21" s="424"/>
      <c r="AB21" s="424"/>
      <c r="AC21" s="424"/>
    </row>
    <row r="22" spans="4:29" ht="12.75" customHeight="1">
      <c r="D22" s="417"/>
      <c r="E22" s="418"/>
      <c r="F22" s="418"/>
      <c r="G22" s="418"/>
      <c r="H22" s="418"/>
      <c r="I22" s="418"/>
      <c r="J22" s="418"/>
      <c r="K22" s="418"/>
      <c r="L22" s="418"/>
      <c r="M22" s="419"/>
      <c r="N22" s="69"/>
      <c r="O22" s="423"/>
      <c r="P22" s="423"/>
      <c r="Q22" s="423"/>
      <c r="R22" s="423"/>
      <c r="S22" s="423"/>
      <c r="T22" s="423"/>
      <c r="U22" s="423"/>
      <c r="V22" s="424"/>
      <c r="W22" s="424"/>
      <c r="X22" s="424"/>
      <c r="Y22" s="424"/>
      <c r="Z22" s="424"/>
      <c r="AA22" s="424"/>
      <c r="AB22" s="424"/>
      <c r="AC22" s="424"/>
    </row>
    <row r="23" spans="4:29" ht="12.75" customHeight="1">
      <c r="D23" s="417"/>
      <c r="E23" s="418"/>
      <c r="F23" s="418"/>
      <c r="G23" s="418"/>
      <c r="H23" s="418"/>
      <c r="I23" s="418"/>
      <c r="J23" s="418"/>
      <c r="K23" s="418"/>
      <c r="L23" s="418"/>
      <c r="M23" s="419"/>
      <c r="N23" s="69"/>
      <c r="O23" s="423"/>
      <c r="P23" s="423"/>
      <c r="Q23" s="423"/>
      <c r="R23" s="423"/>
      <c r="S23" s="423"/>
      <c r="T23" s="423"/>
      <c r="U23" s="423"/>
      <c r="V23" s="424"/>
      <c r="W23" s="424"/>
      <c r="X23" s="424"/>
      <c r="Y23" s="424"/>
      <c r="Z23" s="424"/>
      <c r="AA23" s="424"/>
      <c r="AB23" s="424"/>
      <c r="AC23" s="424"/>
    </row>
    <row r="24" spans="4:29" ht="12.75" customHeight="1">
      <c r="D24" s="417"/>
      <c r="E24" s="418"/>
      <c r="F24" s="418"/>
      <c r="G24" s="418"/>
      <c r="H24" s="418"/>
      <c r="I24" s="418"/>
      <c r="J24" s="418"/>
      <c r="K24" s="418"/>
      <c r="L24" s="418"/>
      <c r="M24" s="419"/>
      <c r="N24" s="69"/>
      <c r="O24" s="423"/>
      <c r="P24" s="423"/>
      <c r="Q24" s="423"/>
      <c r="R24" s="423"/>
      <c r="S24" s="423"/>
      <c r="T24" s="423"/>
      <c r="U24" s="423"/>
      <c r="V24" s="424"/>
      <c r="W24" s="424"/>
      <c r="X24" s="424"/>
      <c r="Y24" s="424"/>
      <c r="Z24" s="424"/>
      <c r="AA24" s="424"/>
      <c r="AB24" s="424"/>
      <c r="AC24" s="424"/>
    </row>
    <row r="25" spans="4:29" ht="12.75" customHeight="1">
      <c r="D25" s="417"/>
      <c r="E25" s="418"/>
      <c r="F25" s="418"/>
      <c r="G25" s="418"/>
      <c r="H25" s="418"/>
      <c r="I25" s="418"/>
      <c r="J25" s="418"/>
      <c r="K25" s="418"/>
      <c r="L25" s="418"/>
      <c r="M25" s="419"/>
      <c r="N25" s="69"/>
      <c r="O25" s="423"/>
      <c r="P25" s="423"/>
      <c r="Q25" s="423"/>
      <c r="R25" s="423"/>
      <c r="S25" s="423"/>
      <c r="T25" s="423"/>
      <c r="U25" s="423"/>
      <c r="V25" s="424"/>
      <c r="W25" s="424"/>
      <c r="X25" s="424"/>
      <c r="Y25" s="424"/>
      <c r="Z25" s="424"/>
      <c r="AA25" s="424"/>
      <c r="AB25" s="424"/>
      <c r="AC25" s="424"/>
    </row>
    <row r="26" spans="4:29" ht="12.75" customHeight="1">
      <c r="D26" s="417"/>
      <c r="E26" s="418"/>
      <c r="F26" s="418"/>
      <c r="G26" s="418"/>
      <c r="H26" s="418"/>
      <c r="I26" s="418"/>
      <c r="J26" s="418"/>
      <c r="K26" s="418"/>
      <c r="L26" s="418"/>
      <c r="M26" s="419"/>
      <c r="N26" s="69"/>
      <c r="O26" s="423"/>
      <c r="P26" s="423"/>
      <c r="Q26" s="423"/>
      <c r="R26" s="423"/>
      <c r="S26" s="423"/>
      <c r="T26" s="423"/>
      <c r="U26" s="423"/>
      <c r="V26" s="424"/>
      <c r="W26" s="424"/>
      <c r="X26" s="424"/>
      <c r="Y26" s="424"/>
      <c r="Z26" s="424"/>
      <c r="AA26" s="424"/>
      <c r="AB26" s="424"/>
      <c r="AC26" s="424"/>
    </row>
    <row r="27" spans="4:29" ht="12.75" customHeight="1">
      <c r="D27" s="420"/>
      <c r="E27" s="421"/>
      <c r="F27" s="421"/>
      <c r="G27" s="421"/>
      <c r="H27" s="421"/>
      <c r="I27" s="421"/>
      <c r="J27" s="421"/>
      <c r="K27" s="421"/>
      <c r="L27" s="421"/>
      <c r="M27" s="422"/>
      <c r="N27" s="70"/>
      <c r="O27" s="425" t="s">
        <v>50</v>
      </c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4" sqref="AF24"/>
    </sheetView>
  </sheetViews>
  <sheetFormatPr defaultColWidth="8.875" defaultRowHeight="12.75"/>
  <cols>
    <col min="1" max="1" width="2.625" style="0" customWidth="1"/>
    <col min="2" max="2" width="3.625" style="0" customWidth="1"/>
    <col min="3" max="3" width="4.625" style="0" customWidth="1"/>
    <col min="4" max="4" width="18.50390625" style="0" customWidth="1"/>
    <col min="5" max="5" width="18.375" style="0" bestFit="1" customWidth="1"/>
    <col min="6" max="6" width="3.625" style="58" customWidth="1"/>
    <col min="7" max="7" width="1.625" style="0" customWidth="1"/>
    <col min="8" max="8" width="3.625" style="59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1" max="32" width="8.8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19.5">
      <c r="B1" s="394"/>
      <c r="C1" s="394"/>
      <c r="D1" s="85" t="s">
        <v>62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95">
        <v>1</v>
      </c>
      <c r="G3" s="395"/>
      <c r="H3" s="395"/>
      <c r="I3" s="395">
        <v>2</v>
      </c>
      <c r="J3" s="395"/>
      <c r="K3" s="395"/>
      <c r="L3" s="395">
        <v>3</v>
      </c>
      <c r="M3" s="395"/>
      <c r="N3" s="395"/>
      <c r="O3" s="395">
        <v>4</v>
      </c>
      <c r="P3" s="395"/>
      <c r="Q3" s="395"/>
      <c r="R3" s="396"/>
      <c r="S3" s="396"/>
      <c r="T3" s="396"/>
      <c r="U3" s="91" t="s">
        <v>38</v>
      </c>
      <c r="V3" s="395" t="s">
        <v>39</v>
      </c>
      <c r="W3" s="395"/>
      <c r="X3" s="395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97">
        <v>1</v>
      </c>
      <c r="C4" s="398">
        <f>'SKUPINY BC2'!B23</f>
        <v>203</v>
      </c>
      <c r="D4" s="399" t="str">
        <f>'SKUPINY BC2'!C23</f>
        <v>Jankechová E.</v>
      </c>
      <c r="E4" s="400" t="str">
        <f>'SKUPINY BC2'!D23</f>
        <v>OMD v SR</v>
      </c>
      <c r="F4" s="401"/>
      <c r="G4" s="401"/>
      <c r="H4" s="401"/>
      <c r="I4" s="93"/>
      <c r="J4" s="94" t="s">
        <v>45</v>
      </c>
      <c r="K4" s="95"/>
      <c r="L4" s="93"/>
      <c r="M4" s="94" t="s">
        <v>45</v>
      </c>
      <c r="N4" s="95"/>
      <c r="O4" s="93"/>
      <c r="P4" s="94" t="s">
        <v>45</v>
      </c>
      <c r="Q4" s="95"/>
      <c r="R4" s="93">
        <f>IF(ISNUMBER(H12),H12,"")</f>
      </c>
      <c r="S4" s="94">
        <f>IF(ISNUMBER(F12),":","")</f>
      </c>
      <c r="T4" s="96">
        <f>IF(ISNUMBER(F12),F12,"")</f>
      </c>
      <c r="U4" s="402">
        <f>IF(I4&gt;K4,1,0)+IF(L4&gt;N4,1,0)+IF(O4&gt;Q4,1,0)+IF(R4&gt;T4,1,0)+IF(I5&gt;K5,1,0)+IF(L5&gt;N5,1,0)+IF(O5&gt;Q5,1,0)+IF(R5&gt;T5,1,0)</f>
        <v>0</v>
      </c>
      <c r="V4" s="403">
        <f>SUM(I4,L4,O4,R4)</f>
        <v>0</v>
      </c>
      <c r="W4" s="404" t="s">
        <v>45</v>
      </c>
      <c r="X4" s="405">
        <f>SUM(K4,N4,Q4,T4)</f>
        <v>0</v>
      </c>
      <c r="Y4" s="406">
        <f>U4/$D$16</f>
        <v>0</v>
      </c>
      <c r="Z4" s="406">
        <f>(V4-X4)/$D$16</f>
        <v>0</v>
      </c>
      <c r="AA4" s="406">
        <f>V4/$D$16</f>
        <v>0</v>
      </c>
      <c r="AB4" s="407">
        <f>Y4*1000000+Z4*1000+AA4</f>
        <v>0</v>
      </c>
      <c r="AC4" s="408" t="e">
        <f>V4/X4</f>
        <v>#DIV/0!</v>
      </c>
      <c r="AD4" s="409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97"/>
      <c r="C5" s="398"/>
      <c r="D5" s="399"/>
      <c r="E5" s="400"/>
      <c r="F5" s="401"/>
      <c r="G5" s="401"/>
      <c r="H5" s="401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402"/>
      <c r="V5" s="403"/>
      <c r="W5" s="404"/>
      <c r="X5" s="405"/>
      <c r="Y5" s="406"/>
      <c r="Z5" s="406"/>
      <c r="AA5" s="406"/>
      <c r="AB5" s="407"/>
      <c r="AC5" s="408"/>
      <c r="AD5" s="409"/>
    </row>
    <row r="6" spans="2:30" ht="18" customHeight="1">
      <c r="B6" s="397">
        <v>2</v>
      </c>
      <c r="C6" s="398">
        <f>'SKUPINY BC2'!B24</f>
        <v>206</v>
      </c>
      <c r="D6" s="399" t="str">
        <f>'SKUPINY BC2'!C24</f>
        <v>Hlinka R.</v>
      </c>
      <c r="E6" s="400" t="str">
        <f>'SKUPINY BC2'!D24</f>
        <v>OMD v SR</v>
      </c>
      <c r="F6" s="101"/>
      <c r="G6" s="94" t="s">
        <v>45</v>
      </c>
      <c r="H6" s="102"/>
      <c r="I6" s="410"/>
      <c r="J6" s="410"/>
      <c r="K6" s="410"/>
      <c r="L6" s="93"/>
      <c r="M6" s="94" t="s">
        <v>45</v>
      </c>
      <c r="N6" s="95"/>
      <c r="O6" s="93"/>
      <c r="P6" s="94" t="s">
        <v>45</v>
      </c>
      <c r="Q6" s="95"/>
      <c r="R6" s="93">
        <f>IF(ISNUMBER(K12),K12,"")</f>
      </c>
      <c r="S6" s="94">
        <f>IF(ISNUMBER(I12),":","")</f>
      </c>
      <c r="T6" s="96">
        <f>IF(ISNUMBER(I12),I12,"")</f>
      </c>
      <c r="U6" s="402">
        <f>IF(F6&gt;H6,1,0)+IF(L6&gt;N6,1,0)+IF(O6&gt;Q6,1,0)+IF(R6&gt;T6,1,0)+IF(F7&gt;H7,1,0)+IF(L7&gt;N7,1,0)+IF(O7&gt;Q7,1,0)+IF(R7&gt;T7,1,0)</f>
        <v>0</v>
      </c>
      <c r="V6" s="403">
        <f>SUM(F6,L6,O6,R6)</f>
        <v>0</v>
      </c>
      <c r="W6" s="404" t="s">
        <v>45</v>
      </c>
      <c r="X6" s="405">
        <f>SUM(H6,N6,Q6,T6)</f>
        <v>0</v>
      </c>
      <c r="Y6" s="406">
        <f>U6/$D$16</f>
        <v>0</v>
      </c>
      <c r="Z6" s="406">
        <f>(V6-X6)/$D$16</f>
        <v>0</v>
      </c>
      <c r="AA6" s="406">
        <f>V6/$D$16</f>
        <v>0</v>
      </c>
      <c r="AB6" s="407">
        <f>Y6*1000000+Z6*1000+AA6</f>
        <v>0</v>
      </c>
      <c r="AC6" s="408" t="e">
        <f>V6/X6</f>
        <v>#DIV/0!</v>
      </c>
      <c r="AD6" s="409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97"/>
      <c r="C7" s="398"/>
      <c r="D7" s="399"/>
      <c r="E7" s="400"/>
      <c r="F7" s="103"/>
      <c r="G7" s="98">
        <f aca="true" t="shared" si="0" ref="G7:G13">IF(ISNUMBER(F7),":","")</f>
      </c>
      <c r="H7" s="104"/>
      <c r="I7" s="410"/>
      <c r="J7" s="410"/>
      <c r="K7" s="410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402"/>
      <c r="V7" s="403"/>
      <c r="W7" s="404"/>
      <c r="X7" s="405"/>
      <c r="Y7" s="406"/>
      <c r="Z7" s="406"/>
      <c r="AA7" s="406"/>
      <c r="AB7" s="407"/>
      <c r="AC7" s="408"/>
      <c r="AD7" s="409"/>
    </row>
    <row r="8" spans="2:30" ht="18" customHeight="1">
      <c r="B8" s="397">
        <v>3</v>
      </c>
      <c r="C8" s="398">
        <f>'SKUPINY BC2'!B25</f>
        <v>211</v>
      </c>
      <c r="D8" s="399" t="str">
        <f>'SKUPINY BC2'!C25</f>
        <v>Riečičiar A.</v>
      </c>
      <c r="E8" s="400" t="str">
        <f>'SKUPINY BC2'!D25</f>
        <v>ŠK Altius</v>
      </c>
      <c r="F8" s="101"/>
      <c r="G8" s="94" t="s">
        <v>45</v>
      </c>
      <c r="H8" s="102"/>
      <c r="I8" s="101"/>
      <c r="J8" s="94" t="s">
        <v>45</v>
      </c>
      <c r="K8" s="102"/>
      <c r="L8" s="410"/>
      <c r="M8" s="410"/>
      <c r="N8" s="410"/>
      <c r="O8" s="93"/>
      <c r="P8" s="94" t="s">
        <v>45</v>
      </c>
      <c r="Q8" s="95"/>
      <c r="R8" s="93">
        <f>IF(ISNUMBER(N12),N12,"")</f>
      </c>
      <c r="S8" s="94">
        <f>IF(ISNUMBER(L12),":","")</f>
      </c>
      <c r="T8" s="96">
        <f>IF(ISNUMBER(L12),L12,"")</f>
      </c>
      <c r="U8" s="402">
        <f>IF(I8&gt;K8,1,0)+IF(F8&gt;H8,1,0)+IF(O8&gt;Q8,1,0)+IF(R8&gt;T8,1,0)+IF(I9&gt;K9,1,0)+IF(F9&gt;H9,1,0)+IF(O9&gt;Q9,1,0)+IF(R9&gt;T9,1,0)</f>
        <v>0</v>
      </c>
      <c r="V8" s="403">
        <f>SUM(F8,I8,O8,R8)</f>
        <v>0</v>
      </c>
      <c r="W8" s="404" t="s">
        <v>45</v>
      </c>
      <c r="X8" s="405">
        <f>SUM(H8,K8,Q8,T8)</f>
        <v>0</v>
      </c>
      <c r="Y8" s="406">
        <f>U8/$D$16</f>
        <v>0</v>
      </c>
      <c r="Z8" s="406">
        <f>(V8-X8)/$D$16</f>
        <v>0</v>
      </c>
      <c r="AA8" s="406">
        <f>V8/$D$16</f>
        <v>0</v>
      </c>
      <c r="AB8" s="407">
        <f>Y8*1000000+Z8*1000+AA8</f>
        <v>0</v>
      </c>
      <c r="AC8" s="408" t="e">
        <f>V8/X8</f>
        <v>#DIV/0!</v>
      </c>
      <c r="AD8" s="409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97"/>
      <c r="C9" s="398"/>
      <c r="D9" s="399"/>
      <c r="E9" s="400"/>
      <c r="F9" s="103"/>
      <c r="G9" s="98" t="s">
        <v>45</v>
      </c>
      <c r="H9" s="104"/>
      <c r="I9" s="105"/>
      <c r="J9" s="98">
        <f>IF(ISNUMBER(I9),":","")</f>
      </c>
      <c r="K9" s="104"/>
      <c r="L9" s="410"/>
      <c r="M9" s="410"/>
      <c r="N9" s="410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402"/>
      <c r="V9" s="403"/>
      <c r="W9" s="404"/>
      <c r="X9" s="405"/>
      <c r="Y9" s="406"/>
      <c r="Z9" s="406"/>
      <c r="AA9" s="406"/>
      <c r="AB9" s="407"/>
      <c r="AC9" s="408"/>
      <c r="AD9" s="409"/>
    </row>
    <row r="10" spans="2:30" ht="18" customHeight="1">
      <c r="B10" s="397">
        <v>4</v>
      </c>
      <c r="C10" s="398" t="e">
        <f>'SKUPINY BC2'!B26</f>
        <v>#N/A</v>
      </c>
      <c r="D10" s="399" t="e">
        <f>'SKUPINY BC2'!C26</f>
        <v>#N/A</v>
      </c>
      <c r="E10" s="400" t="e">
        <f>'SKUPINY BC2'!D26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410"/>
      <c r="P10" s="410"/>
      <c r="Q10" s="410"/>
      <c r="R10" s="93">
        <f>IF(ISNUMBER(Q12),Q12,"")</f>
      </c>
      <c r="S10" s="94">
        <f>IF(ISNUMBER(O12),":","")</f>
      </c>
      <c r="T10" s="96">
        <f>IF(ISNUMBER(O12),O12,"")</f>
      </c>
      <c r="U10" s="402">
        <f>IF(I10&gt;K10,1,0)+IF(L10&gt;N10,1,0)+IF(F10&gt;H10,1,0)+IF(R10&gt;T10,1,0)+IF(I11&gt;K11,1,0)+IF(L11&gt;N11,1,0)+IF(F11&gt;H11,1,0)+IF(R11&gt;T11,1,0)</f>
        <v>0</v>
      </c>
      <c r="V10" s="403">
        <f>SUM(F10,I10,L10,R10)</f>
        <v>0</v>
      </c>
      <c r="W10" s="404" t="s">
        <v>45</v>
      </c>
      <c r="X10" s="405">
        <f>SUM(H10,K10,N10,T10)</f>
        <v>0</v>
      </c>
      <c r="Y10" s="406">
        <f>U10/$D$16</f>
        <v>0</v>
      </c>
      <c r="Z10" s="406">
        <f>(V10-X10)/$D$16</f>
        <v>0</v>
      </c>
      <c r="AA10" s="406">
        <f>V10/$D$16</f>
        <v>0</v>
      </c>
      <c r="AB10" s="407">
        <f>IF(ISNA(D10),-10^9,Y10*1000000+Z10*1000+AA10)</f>
        <v>-1000000000</v>
      </c>
      <c r="AC10" s="408" t="e">
        <f>V10/X10</f>
        <v>#DIV/0!</v>
      </c>
      <c r="AD10" s="409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97"/>
      <c r="C11" s="398"/>
      <c r="D11" s="399"/>
      <c r="E11" s="400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410"/>
      <c r="P11" s="410"/>
      <c r="Q11" s="410"/>
      <c r="R11" s="97">
        <f>IF(ISNUMBER(Q13),Q13,"")</f>
      </c>
      <c r="S11" s="98">
        <f>IF(ISNUMBER(O13),":","")</f>
      </c>
      <c r="T11" s="100">
        <f>IF(ISNUMBER(O13),O13,"")</f>
      </c>
      <c r="U11" s="402"/>
      <c r="V11" s="403"/>
      <c r="W11" s="404"/>
      <c r="X11" s="405"/>
      <c r="Y11" s="406"/>
      <c r="Z11" s="406"/>
      <c r="AA11" s="406"/>
      <c r="AB11" s="407"/>
      <c r="AC11" s="408"/>
      <c r="AD11" s="409"/>
    </row>
    <row r="12" spans="2:30" ht="18" customHeight="1" hidden="1">
      <c r="B12" s="397">
        <v>5</v>
      </c>
      <c r="C12" s="398" t="e">
        <f>'SKUPINY BC2'!B19</f>
        <v>#N/A</v>
      </c>
      <c r="D12" s="399" t="e">
        <f>'SKUPINY BC2'!C27</f>
        <v>#N/A</v>
      </c>
      <c r="E12" s="400" t="e">
        <f>'SKUPINY BC2'!D27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411"/>
      <c r="S12" s="411"/>
      <c r="T12" s="411"/>
      <c r="U12" s="402">
        <f>IF(I12&gt;K12,1,0)+IF(L12&gt;N12,1,0)+IF(O12&gt;Q12,1,0)+IF(F12&gt;H12,1,0)+IF(I13&gt;K13,1,0)+IF(L13&gt;N13,1,0)+IF(O13&gt;Q13,1,0)+IF(F13&gt;H13,1,0)</f>
        <v>0</v>
      </c>
      <c r="V12" s="403">
        <f>SUM(F12,I12,L12,O12)</f>
        <v>0</v>
      </c>
      <c r="W12" s="404" t="s">
        <v>45</v>
      </c>
      <c r="X12" s="405">
        <f>SUM(H12,K12,N12,Q12)</f>
        <v>0</v>
      </c>
      <c r="Y12" s="406">
        <f>U12/$D$16</f>
        <v>0</v>
      </c>
      <c r="Z12" s="406">
        <f>(V12-X12)/$D$16</f>
        <v>0</v>
      </c>
      <c r="AA12" s="406">
        <f>V12/$D$16</f>
        <v>0</v>
      </c>
      <c r="AB12" s="407">
        <f>IF(ISNA(D12),-10^9,Y12*1000000+Z12*1000+AA12)</f>
        <v>-1000000000</v>
      </c>
      <c r="AC12" s="408" t="e">
        <f>V12/X12</f>
        <v>#DIV/0!</v>
      </c>
      <c r="AD12" s="409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97"/>
      <c r="C13" s="398"/>
      <c r="D13" s="399"/>
      <c r="E13" s="400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411"/>
      <c r="S13" s="411"/>
      <c r="T13" s="411"/>
      <c r="U13" s="402"/>
      <c r="V13" s="403"/>
      <c r="W13" s="404"/>
      <c r="X13" s="405"/>
      <c r="Y13" s="406"/>
      <c r="Z13" s="406"/>
      <c r="AA13" s="406"/>
      <c r="AB13" s="407"/>
      <c r="AC13" s="408"/>
      <c r="AD13" s="409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46</v>
      </c>
      <c r="E17" s="412" t="str">
        <f>IF(ISTEXT('ÚDAJE BC2'!C10),'ÚDAJE BC2'!C10,"")</f>
        <v>Matúš Grega</v>
      </c>
      <c r="F17" s="412"/>
      <c r="G17" s="412"/>
      <c r="H17" s="412"/>
      <c r="I17" s="412"/>
      <c r="J17" s="412"/>
      <c r="K17" s="412"/>
      <c r="L17" s="67" t="s">
        <v>47</v>
      </c>
      <c r="M17" s="39"/>
      <c r="N17" s="39"/>
      <c r="P17" s="390" t="str">
        <f>IF(ISTEXT('ÚDAJE BC2'!C9),'ÚDAJE BC2'!C9,"")</f>
        <v>Ondrej Bašták Ďurán</v>
      </c>
      <c r="Q17" s="390"/>
      <c r="R17" s="390"/>
      <c r="S17" s="390"/>
      <c r="T17" s="390"/>
      <c r="U17" s="390"/>
      <c r="V17" s="68" t="s">
        <v>48</v>
      </c>
      <c r="AC17" s="413">
        <f>IF(ISNUMBER('ÚDAJE BC2'!C11),'ÚDAJE BC2'!C11,"")</f>
        <v>42875</v>
      </c>
      <c r="AD17" s="413"/>
    </row>
    <row r="19" spans="4:29" ht="12.75" customHeight="1">
      <c r="D19" s="414" t="s">
        <v>49</v>
      </c>
      <c r="E19" s="415"/>
      <c r="F19" s="415"/>
      <c r="G19" s="415"/>
      <c r="H19" s="415"/>
      <c r="I19" s="415"/>
      <c r="J19" s="415"/>
      <c r="K19" s="415"/>
      <c r="L19" s="415"/>
      <c r="M19" s="416"/>
      <c r="N19" s="69"/>
      <c r="O19" s="423" t="s">
        <v>2</v>
      </c>
      <c r="P19" s="423"/>
      <c r="Q19" s="423"/>
      <c r="R19" s="423"/>
      <c r="S19" s="423"/>
      <c r="T19" s="423"/>
      <c r="U19" s="423"/>
      <c r="V19" s="424">
        <f>IF(ISNUMBER('ÚDAJE BC2'!D8),'ÚDAJE BC2'!D8,"")</f>
        <v>2</v>
      </c>
      <c r="W19" s="424"/>
      <c r="X19" s="424"/>
      <c r="Y19" s="424"/>
      <c r="Z19" s="424"/>
      <c r="AA19" s="424"/>
      <c r="AB19" s="424"/>
      <c r="AC19" s="424"/>
    </row>
    <row r="20" spans="4:29" ht="12.75" customHeight="1">
      <c r="D20" s="417"/>
      <c r="E20" s="418"/>
      <c r="F20" s="418"/>
      <c r="G20" s="418"/>
      <c r="H20" s="418"/>
      <c r="I20" s="418"/>
      <c r="J20" s="418"/>
      <c r="K20" s="418"/>
      <c r="L20" s="418"/>
      <c r="M20" s="419"/>
      <c r="N20" s="69"/>
      <c r="O20" s="423"/>
      <c r="P20" s="423"/>
      <c r="Q20" s="423"/>
      <c r="R20" s="423"/>
      <c r="S20" s="423"/>
      <c r="T20" s="423"/>
      <c r="U20" s="423"/>
      <c r="V20" s="424"/>
      <c r="W20" s="424"/>
      <c r="X20" s="424"/>
      <c r="Y20" s="424"/>
      <c r="Z20" s="424"/>
      <c r="AA20" s="424"/>
      <c r="AB20" s="424"/>
      <c r="AC20" s="424"/>
    </row>
    <row r="21" spans="4:29" ht="12.75" customHeight="1">
      <c r="D21" s="417"/>
      <c r="E21" s="418"/>
      <c r="F21" s="418"/>
      <c r="G21" s="418"/>
      <c r="H21" s="418"/>
      <c r="I21" s="418"/>
      <c r="J21" s="418"/>
      <c r="K21" s="418"/>
      <c r="L21" s="418"/>
      <c r="M21" s="419"/>
      <c r="N21" s="69"/>
      <c r="O21" s="423"/>
      <c r="P21" s="423"/>
      <c r="Q21" s="423"/>
      <c r="R21" s="423"/>
      <c r="S21" s="423"/>
      <c r="T21" s="423"/>
      <c r="U21" s="423"/>
      <c r="V21" s="424"/>
      <c r="W21" s="424"/>
      <c r="X21" s="424"/>
      <c r="Y21" s="424"/>
      <c r="Z21" s="424"/>
      <c r="AA21" s="424"/>
      <c r="AB21" s="424"/>
      <c r="AC21" s="424"/>
    </row>
    <row r="22" spans="4:29" ht="12.75" customHeight="1">
      <c r="D22" s="417"/>
      <c r="E22" s="418"/>
      <c r="F22" s="418"/>
      <c r="G22" s="418"/>
      <c r="H22" s="418"/>
      <c r="I22" s="418"/>
      <c r="J22" s="418"/>
      <c r="K22" s="418"/>
      <c r="L22" s="418"/>
      <c r="M22" s="419"/>
      <c r="N22" s="69"/>
      <c r="O22" s="423"/>
      <c r="P22" s="423"/>
      <c r="Q22" s="423"/>
      <c r="R22" s="423"/>
      <c r="S22" s="423"/>
      <c r="T22" s="423"/>
      <c r="U22" s="423"/>
      <c r="V22" s="424"/>
      <c r="W22" s="424"/>
      <c r="X22" s="424"/>
      <c r="Y22" s="424"/>
      <c r="Z22" s="424"/>
      <c r="AA22" s="424"/>
      <c r="AB22" s="424"/>
      <c r="AC22" s="424"/>
    </row>
    <row r="23" spans="4:29" ht="12.75" customHeight="1">
      <c r="D23" s="417"/>
      <c r="E23" s="418"/>
      <c r="F23" s="418"/>
      <c r="G23" s="418"/>
      <c r="H23" s="418"/>
      <c r="I23" s="418"/>
      <c r="J23" s="418"/>
      <c r="K23" s="418"/>
      <c r="L23" s="418"/>
      <c r="M23" s="419"/>
      <c r="N23" s="69"/>
      <c r="O23" s="423"/>
      <c r="P23" s="423"/>
      <c r="Q23" s="423"/>
      <c r="R23" s="423"/>
      <c r="S23" s="423"/>
      <c r="T23" s="423"/>
      <c r="U23" s="423"/>
      <c r="V23" s="424"/>
      <c r="W23" s="424"/>
      <c r="X23" s="424"/>
      <c r="Y23" s="424"/>
      <c r="Z23" s="424"/>
      <c r="AA23" s="424"/>
      <c r="AB23" s="424"/>
      <c r="AC23" s="424"/>
    </row>
    <row r="24" spans="4:29" ht="12.75" customHeight="1">
      <c r="D24" s="417"/>
      <c r="E24" s="418"/>
      <c r="F24" s="418"/>
      <c r="G24" s="418"/>
      <c r="H24" s="418"/>
      <c r="I24" s="418"/>
      <c r="J24" s="418"/>
      <c r="K24" s="418"/>
      <c r="L24" s="418"/>
      <c r="M24" s="419"/>
      <c r="N24" s="69"/>
      <c r="O24" s="423"/>
      <c r="P24" s="423"/>
      <c r="Q24" s="423"/>
      <c r="R24" s="423"/>
      <c r="S24" s="423"/>
      <c r="T24" s="423"/>
      <c r="U24" s="423"/>
      <c r="V24" s="424"/>
      <c r="W24" s="424"/>
      <c r="X24" s="424"/>
      <c r="Y24" s="424"/>
      <c r="Z24" s="424"/>
      <c r="AA24" s="424"/>
      <c r="AB24" s="424"/>
      <c r="AC24" s="424"/>
    </row>
    <row r="25" spans="4:29" ht="12.75" customHeight="1">
      <c r="D25" s="417"/>
      <c r="E25" s="418"/>
      <c r="F25" s="418"/>
      <c r="G25" s="418"/>
      <c r="H25" s="418"/>
      <c r="I25" s="418"/>
      <c r="J25" s="418"/>
      <c r="K25" s="418"/>
      <c r="L25" s="418"/>
      <c r="M25" s="419"/>
      <c r="N25" s="69"/>
      <c r="O25" s="423"/>
      <c r="P25" s="423"/>
      <c r="Q25" s="423"/>
      <c r="R25" s="423"/>
      <c r="S25" s="423"/>
      <c r="T25" s="423"/>
      <c r="U25" s="423"/>
      <c r="V25" s="424"/>
      <c r="W25" s="424"/>
      <c r="X25" s="424"/>
      <c r="Y25" s="424"/>
      <c r="Z25" s="424"/>
      <c r="AA25" s="424"/>
      <c r="AB25" s="424"/>
      <c r="AC25" s="424"/>
    </row>
    <row r="26" spans="4:29" ht="12.75" customHeight="1">
      <c r="D26" s="417"/>
      <c r="E26" s="418"/>
      <c r="F26" s="418"/>
      <c r="G26" s="418"/>
      <c r="H26" s="418"/>
      <c r="I26" s="418"/>
      <c r="J26" s="418"/>
      <c r="K26" s="418"/>
      <c r="L26" s="418"/>
      <c r="M26" s="419"/>
      <c r="N26" s="69"/>
      <c r="O26" s="423"/>
      <c r="P26" s="423"/>
      <c r="Q26" s="423"/>
      <c r="R26" s="423"/>
      <c r="S26" s="423"/>
      <c r="T26" s="423"/>
      <c r="U26" s="423"/>
      <c r="V26" s="424"/>
      <c r="W26" s="424"/>
      <c r="X26" s="424"/>
      <c r="Y26" s="424"/>
      <c r="Z26" s="424"/>
      <c r="AA26" s="424"/>
      <c r="AB26" s="424"/>
      <c r="AC26" s="424"/>
    </row>
    <row r="27" spans="4:29" ht="12.75" customHeight="1">
      <c r="D27" s="420"/>
      <c r="E27" s="421"/>
      <c r="F27" s="421"/>
      <c r="G27" s="421"/>
      <c r="H27" s="421"/>
      <c r="I27" s="421"/>
      <c r="J27" s="421"/>
      <c r="K27" s="421"/>
      <c r="L27" s="421"/>
      <c r="M27" s="422"/>
      <c r="N27" s="70"/>
      <c r="O27" s="425" t="s">
        <v>50</v>
      </c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W88"/>
  <sheetViews>
    <sheetView zoomScalePageLayoutView="0" workbookViewId="0" topLeftCell="A1">
      <selection activeCell="BD28" sqref="BD28"/>
    </sheetView>
  </sheetViews>
  <sheetFormatPr defaultColWidth="9.125" defaultRowHeight="3.75" customHeight="1"/>
  <cols>
    <col min="1" max="1" width="1.625" style="320" customWidth="1"/>
    <col min="2" max="7" width="1.625" style="71" customWidth="1"/>
    <col min="8" max="8" width="4.875" style="71" customWidth="1"/>
    <col min="9" max="13" width="1.625" style="71" customWidth="1"/>
    <col min="14" max="14" width="2.50390625" style="71" customWidth="1"/>
    <col min="15" max="17" width="1.625" style="71" customWidth="1"/>
    <col min="18" max="18" width="3.875" style="71" customWidth="1"/>
    <col min="19" max="20" width="1.625" style="71" customWidth="1"/>
    <col min="21" max="21" width="2.875" style="320" customWidth="1"/>
    <col min="22" max="24" width="1.625" style="71" customWidth="1"/>
    <col min="25" max="25" width="10.50390625" style="71" customWidth="1"/>
    <col min="26" max="38" width="1.625" style="71" customWidth="1"/>
    <col min="39" max="39" width="1.625" style="320" customWidth="1"/>
    <col min="40" max="40" width="9.625" style="71" customWidth="1"/>
    <col min="41" max="159" width="1.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317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317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317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317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2:86" ht="3.75" customHeight="1">
      <c r="B3" s="437" t="s">
        <v>74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508" t="s">
        <v>158</v>
      </c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508"/>
      <c r="BM3" s="509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2:86" ht="3.75" customHeight="1"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1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2:86" ht="3.75" customHeight="1"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1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2:86" ht="3.75" customHeight="1"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3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318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319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7:101" ht="3.75" customHeight="1"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N9" s="465" t="s">
        <v>49</v>
      </c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7:101" ht="3.75" customHeight="1"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7:101" ht="3.75" customHeight="1"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7:101" ht="3.75" customHeight="1"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7:101" ht="3.75" customHeight="1"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7:101" ht="3.75" customHeight="1"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106"/>
      <c r="BA14" s="106"/>
      <c r="BB14" s="507" t="s">
        <v>53</v>
      </c>
      <c r="BC14" s="507"/>
      <c r="BD14" s="514" t="str">
        <f>IF(ISNUMBER(AX27),IF(AX27+AZ29&gt;AX51+AZ50,AO27,AO51),"")</f>
        <v>Mezík R.</v>
      </c>
      <c r="BE14" s="514"/>
      <c r="BF14" s="514"/>
      <c r="BG14" s="514"/>
      <c r="BH14" s="514"/>
      <c r="BI14" s="514"/>
      <c r="BJ14" s="514"/>
      <c r="BK14" s="514"/>
      <c r="BL14" s="514"/>
      <c r="BM14" s="51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7:101" ht="3.75" customHeight="1"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106"/>
      <c r="BA15" s="106"/>
      <c r="BB15" s="507"/>
      <c r="BC15" s="507"/>
      <c r="BD15" s="514"/>
      <c r="BE15" s="514"/>
      <c r="BF15" s="514"/>
      <c r="BG15" s="514"/>
      <c r="BH15" s="514"/>
      <c r="BI15" s="514"/>
      <c r="BJ15" s="514"/>
      <c r="BK15" s="514"/>
      <c r="BL15" s="514"/>
      <c r="BM15" s="51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7:101" ht="3.75" customHeight="1"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106"/>
      <c r="BA16" s="106"/>
      <c r="BB16" s="507"/>
      <c r="BC16" s="507"/>
      <c r="BD16" s="514"/>
      <c r="BE16" s="514"/>
      <c r="BF16" s="514"/>
      <c r="BG16" s="514"/>
      <c r="BH16" s="514"/>
      <c r="BI16" s="514"/>
      <c r="BJ16" s="514"/>
      <c r="BK16" s="514"/>
      <c r="BL16" s="514"/>
      <c r="BM16" s="51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7:101" ht="3.75" customHeight="1"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106"/>
      <c r="BA17" s="106"/>
      <c r="BB17" s="507"/>
      <c r="BC17" s="507"/>
      <c r="BD17" s="514"/>
      <c r="BE17" s="514"/>
      <c r="BF17" s="514"/>
      <c r="BG17" s="514"/>
      <c r="BH17" s="514"/>
      <c r="BI17" s="514"/>
      <c r="BJ17" s="514"/>
      <c r="BK17" s="514"/>
      <c r="BL17" s="514"/>
      <c r="BM17" s="51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321" t="str">
        <f>B18&amp;" "&amp;I18</f>
        <v>1. A Mezík R.</v>
      </c>
      <c r="B18" s="437" t="s">
        <v>55</v>
      </c>
      <c r="C18" s="437"/>
      <c r="D18" s="437"/>
      <c r="E18" s="437"/>
      <c r="F18" s="437"/>
      <c r="G18" s="437"/>
      <c r="H18" s="437"/>
      <c r="I18" s="472" t="str">
        <f>'vysledky BC2'!B10</f>
        <v>Mezík R.</v>
      </c>
      <c r="J18" s="472"/>
      <c r="K18" s="472"/>
      <c r="L18" s="472"/>
      <c r="M18" s="472"/>
      <c r="N18" s="472"/>
      <c r="O18" s="472"/>
      <c r="P18" s="472"/>
      <c r="Q18" s="472"/>
      <c r="R18" s="473"/>
      <c r="S18" s="478">
        <v>6</v>
      </c>
      <c r="T18" s="479"/>
      <c r="U18" s="317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321"/>
      <c r="B19" s="437"/>
      <c r="C19" s="437"/>
      <c r="D19" s="437"/>
      <c r="E19" s="437"/>
      <c r="F19" s="437"/>
      <c r="G19" s="437"/>
      <c r="H19" s="437"/>
      <c r="I19" s="474"/>
      <c r="J19" s="474"/>
      <c r="K19" s="474"/>
      <c r="L19" s="474"/>
      <c r="M19" s="474"/>
      <c r="N19" s="474"/>
      <c r="O19" s="474"/>
      <c r="P19" s="474"/>
      <c r="Q19" s="474"/>
      <c r="R19" s="475"/>
      <c r="S19" s="480"/>
      <c r="T19" s="481"/>
      <c r="U19" s="322" t="str">
        <f>V21&amp;" "&amp;Z21</f>
        <v>víťaz 1/4 finále 1 Mezík R.</v>
      </c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106"/>
      <c r="BA19" s="106"/>
      <c r="BB19" s="507" t="s">
        <v>54</v>
      </c>
      <c r="BC19" s="507"/>
      <c r="BD19" s="514" t="str">
        <f>IF(ISNUMBER(AX27),IF(AX27+AZ29&gt;AX51+AZ50,AO51,AO27),"")</f>
        <v>Kudláčová K.</v>
      </c>
      <c r="BE19" s="514"/>
      <c r="BF19" s="514"/>
      <c r="BG19" s="514"/>
      <c r="BH19" s="514"/>
      <c r="BI19" s="514"/>
      <c r="BJ19" s="514"/>
      <c r="BK19" s="514"/>
      <c r="BL19" s="514"/>
      <c r="BM19" s="51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321"/>
      <c r="B20" s="437"/>
      <c r="C20" s="437"/>
      <c r="D20" s="437"/>
      <c r="E20" s="437"/>
      <c r="F20" s="437"/>
      <c r="G20" s="437"/>
      <c r="H20" s="437"/>
      <c r="I20" s="474"/>
      <c r="J20" s="474"/>
      <c r="K20" s="474"/>
      <c r="L20" s="474"/>
      <c r="M20" s="474"/>
      <c r="N20" s="474"/>
      <c r="O20" s="474"/>
      <c r="P20" s="474"/>
      <c r="Q20" s="474"/>
      <c r="R20" s="475"/>
      <c r="S20" s="480"/>
      <c r="T20" s="481"/>
      <c r="U20" s="495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317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109"/>
      <c r="BA20" s="106"/>
      <c r="BB20" s="507"/>
      <c r="BC20" s="507"/>
      <c r="BD20" s="514"/>
      <c r="BE20" s="514"/>
      <c r="BF20" s="514"/>
      <c r="BG20" s="514"/>
      <c r="BH20" s="514"/>
      <c r="BI20" s="514"/>
      <c r="BJ20" s="514"/>
      <c r="BK20" s="514"/>
      <c r="BL20" s="514"/>
      <c r="BM20" s="51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321"/>
      <c r="B21" s="437"/>
      <c r="C21" s="437"/>
      <c r="D21" s="437"/>
      <c r="E21" s="437"/>
      <c r="F21" s="437"/>
      <c r="G21" s="437"/>
      <c r="H21" s="437"/>
      <c r="I21" s="476"/>
      <c r="J21" s="476"/>
      <c r="K21" s="476"/>
      <c r="L21" s="476"/>
      <c r="M21" s="476"/>
      <c r="N21" s="476"/>
      <c r="O21" s="476"/>
      <c r="P21" s="476"/>
      <c r="Q21" s="476"/>
      <c r="R21" s="477"/>
      <c r="S21" s="482"/>
      <c r="T21" s="483"/>
      <c r="U21" s="470"/>
      <c r="V21" s="496" t="s">
        <v>159</v>
      </c>
      <c r="W21" s="496"/>
      <c r="X21" s="496"/>
      <c r="Y21" s="496"/>
      <c r="Z21" s="452" t="str">
        <f>IF(ISNUMBER(S18),IF(S18&gt;S24,I18,I24),"")</f>
        <v>Mezík R.</v>
      </c>
      <c r="AA21" s="453"/>
      <c r="AB21" s="453"/>
      <c r="AC21" s="453"/>
      <c r="AD21" s="453"/>
      <c r="AE21" s="453"/>
      <c r="AF21" s="453"/>
      <c r="AG21" s="453"/>
      <c r="AH21" s="453"/>
      <c r="AI21" s="454"/>
      <c r="AJ21" s="449">
        <v>5</v>
      </c>
      <c r="AK21" s="449"/>
      <c r="AL21" s="109"/>
      <c r="AM21" s="317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109"/>
      <c r="BA21" s="106"/>
      <c r="BB21" s="507"/>
      <c r="BC21" s="507"/>
      <c r="BD21" s="514"/>
      <c r="BE21" s="514"/>
      <c r="BF21" s="514"/>
      <c r="BG21" s="514"/>
      <c r="BH21" s="514"/>
      <c r="BI21" s="514"/>
      <c r="BJ21" s="514"/>
      <c r="BK21" s="514"/>
      <c r="BL21" s="514"/>
      <c r="BM21" s="51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323"/>
      <c r="B22" s="76"/>
      <c r="C22" s="76"/>
      <c r="D22" s="76"/>
      <c r="E22" s="112"/>
      <c r="F22" s="112"/>
      <c r="G22" s="111"/>
      <c r="H22" s="110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5"/>
      <c r="T22" s="113"/>
      <c r="U22" s="470"/>
      <c r="V22" s="496"/>
      <c r="W22" s="496"/>
      <c r="X22" s="496"/>
      <c r="Y22" s="496"/>
      <c r="Z22" s="455"/>
      <c r="AA22" s="444"/>
      <c r="AB22" s="444"/>
      <c r="AC22" s="444"/>
      <c r="AD22" s="444"/>
      <c r="AE22" s="444"/>
      <c r="AF22" s="444"/>
      <c r="AG22" s="444"/>
      <c r="AH22" s="444"/>
      <c r="AI22" s="456"/>
      <c r="AJ22" s="449"/>
      <c r="AK22" s="449"/>
      <c r="AL22" s="114"/>
      <c r="AM22" s="317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109"/>
      <c r="BA22" s="106"/>
      <c r="BB22" s="507"/>
      <c r="BC22" s="507"/>
      <c r="BD22" s="514"/>
      <c r="BE22" s="514"/>
      <c r="BF22" s="514"/>
      <c r="BG22" s="514"/>
      <c r="BH22" s="514"/>
      <c r="BI22" s="514"/>
      <c r="BJ22" s="514"/>
      <c r="BK22" s="514"/>
      <c r="BL22" s="514"/>
      <c r="BM22" s="51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12" customHeight="1">
      <c r="A23" s="323"/>
      <c r="B23" s="76"/>
      <c r="C23" s="76"/>
      <c r="D23" s="76"/>
      <c r="E23" s="112"/>
      <c r="F23" s="112"/>
      <c r="G23" s="111"/>
      <c r="H23" s="110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5"/>
      <c r="T23" s="113"/>
      <c r="U23" s="470"/>
      <c r="V23" s="496"/>
      <c r="W23" s="496"/>
      <c r="X23" s="496"/>
      <c r="Y23" s="496"/>
      <c r="Z23" s="455"/>
      <c r="AA23" s="444"/>
      <c r="AB23" s="444"/>
      <c r="AC23" s="444"/>
      <c r="AD23" s="444"/>
      <c r="AE23" s="444"/>
      <c r="AF23" s="444"/>
      <c r="AG23" s="444"/>
      <c r="AH23" s="444"/>
      <c r="AI23" s="456"/>
      <c r="AJ23" s="449"/>
      <c r="AK23" s="449"/>
      <c r="AL23" s="451"/>
      <c r="AM23" s="317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321" t="str">
        <f>B24&amp;" "&amp;I24</f>
        <v>2. C Jankechová E.</v>
      </c>
      <c r="B24" s="487" t="s">
        <v>155</v>
      </c>
      <c r="C24" s="488"/>
      <c r="D24" s="488"/>
      <c r="E24" s="488"/>
      <c r="F24" s="488"/>
      <c r="G24" s="488"/>
      <c r="H24" s="489"/>
      <c r="I24" s="472" t="str">
        <f>'vysledky BC2'!B22</f>
        <v>Jankechová E.</v>
      </c>
      <c r="J24" s="472"/>
      <c r="K24" s="472"/>
      <c r="L24" s="472"/>
      <c r="M24" s="472"/>
      <c r="N24" s="472"/>
      <c r="O24" s="472"/>
      <c r="P24" s="472"/>
      <c r="Q24" s="472"/>
      <c r="R24" s="473"/>
      <c r="S24" s="478">
        <v>1</v>
      </c>
      <c r="T24" s="479"/>
      <c r="U24" s="470"/>
      <c r="V24" s="496"/>
      <c r="W24" s="496"/>
      <c r="X24" s="496"/>
      <c r="Y24" s="496"/>
      <c r="Z24" s="457"/>
      <c r="AA24" s="458"/>
      <c r="AB24" s="458"/>
      <c r="AC24" s="458"/>
      <c r="AD24" s="458"/>
      <c r="AE24" s="458"/>
      <c r="AF24" s="458"/>
      <c r="AG24" s="458"/>
      <c r="AH24" s="458"/>
      <c r="AI24" s="459"/>
      <c r="AJ24" s="449"/>
      <c r="AK24" s="449"/>
      <c r="AL24" s="451"/>
      <c r="AM24" s="317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109"/>
      <c r="BA24" s="106"/>
      <c r="BB24" s="507" t="s">
        <v>56</v>
      </c>
      <c r="BC24" s="507"/>
      <c r="BD24" s="496" t="str">
        <f>Z79</f>
        <v>Kurilák R.</v>
      </c>
      <c r="BE24" s="496"/>
      <c r="BF24" s="496"/>
      <c r="BG24" s="496"/>
      <c r="BH24" s="496"/>
      <c r="BI24" s="496"/>
      <c r="BJ24" s="496"/>
      <c r="BK24" s="496"/>
      <c r="BL24" s="496"/>
      <c r="BM24" s="496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321"/>
      <c r="B25" s="490"/>
      <c r="C25" s="438"/>
      <c r="D25" s="438"/>
      <c r="E25" s="438"/>
      <c r="F25" s="438"/>
      <c r="G25" s="438"/>
      <c r="H25" s="491"/>
      <c r="I25" s="474"/>
      <c r="J25" s="474"/>
      <c r="K25" s="474"/>
      <c r="L25" s="474"/>
      <c r="M25" s="474"/>
      <c r="N25" s="474"/>
      <c r="O25" s="474"/>
      <c r="P25" s="474"/>
      <c r="Q25" s="474"/>
      <c r="R25" s="475"/>
      <c r="S25" s="480"/>
      <c r="T25" s="481"/>
      <c r="U25" s="471"/>
      <c r="V25" s="112"/>
      <c r="W25" s="112"/>
      <c r="X25" s="111"/>
      <c r="Y25" s="110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15"/>
      <c r="AK25" s="113"/>
      <c r="AL25" s="451"/>
      <c r="AM25" s="317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507"/>
      <c r="BC25" s="507"/>
      <c r="BD25" s="496"/>
      <c r="BE25" s="496"/>
      <c r="BF25" s="496"/>
      <c r="BG25" s="496"/>
      <c r="BH25" s="496"/>
      <c r="BI25" s="496"/>
      <c r="BJ25" s="496"/>
      <c r="BK25" s="496"/>
      <c r="BL25" s="496"/>
      <c r="BM25" s="496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321"/>
      <c r="B26" s="490"/>
      <c r="C26" s="438"/>
      <c r="D26" s="438"/>
      <c r="E26" s="438"/>
      <c r="F26" s="438"/>
      <c r="G26" s="438"/>
      <c r="H26" s="491"/>
      <c r="I26" s="474"/>
      <c r="J26" s="474"/>
      <c r="K26" s="474"/>
      <c r="L26" s="474"/>
      <c r="M26" s="474"/>
      <c r="N26" s="474"/>
      <c r="O26" s="474"/>
      <c r="P26" s="474"/>
      <c r="Q26" s="474"/>
      <c r="R26" s="475"/>
      <c r="S26" s="480"/>
      <c r="T26" s="481"/>
      <c r="U26" s="326"/>
      <c r="V26" s="112"/>
      <c r="W26" s="112"/>
      <c r="X26" s="110"/>
      <c r="Y26" s="110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5"/>
      <c r="AK26" s="113"/>
      <c r="AL26" s="278"/>
      <c r="AM26" s="317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507"/>
      <c r="BC26" s="507"/>
      <c r="BD26" s="496"/>
      <c r="BE26" s="496"/>
      <c r="BF26" s="496"/>
      <c r="BG26" s="496"/>
      <c r="BH26" s="496"/>
      <c r="BI26" s="496"/>
      <c r="BJ26" s="496"/>
      <c r="BK26" s="496"/>
      <c r="BL26" s="496"/>
      <c r="BM26" s="496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321"/>
      <c r="B27" s="492"/>
      <c r="C27" s="493"/>
      <c r="D27" s="493"/>
      <c r="E27" s="493"/>
      <c r="F27" s="493"/>
      <c r="G27" s="493"/>
      <c r="H27" s="494"/>
      <c r="I27" s="476"/>
      <c r="J27" s="476"/>
      <c r="K27" s="476"/>
      <c r="L27" s="476"/>
      <c r="M27" s="476"/>
      <c r="N27" s="476"/>
      <c r="O27" s="476"/>
      <c r="P27" s="476"/>
      <c r="Q27" s="476"/>
      <c r="R27" s="477"/>
      <c r="S27" s="482"/>
      <c r="T27" s="483"/>
      <c r="U27" s="327"/>
      <c r="V27" s="112"/>
      <c r="W27" s="112"/>
      <c r="X27" s="110"/>
      <c r="Y27" s="110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15"/>
      <c r="AK27" s="113"/>
      <c r="AL27" s="278"/>
      <c r="AM27" s="317" t="str">
        <f>AN27&amp;" "&amp;AO27</f>
        <v>1. finalista Mezík R.</v>
      </c>
      <c r="AN27" s="437" t="s">
        <v>163</v>
      </c>
      <c r="AO27" s="440" t="str">
        <f>IF(ISNUMBER(AJ21),IF(AJ21&gt;AJ33,Z21,Z33),"")</f>
        <v>Mezík R.</v>
      </c>
      <c r="AP27" s="441"/>
      <c r="AQ27" s="441"/>
      <c r="AR27" s="441"/>
      <c r="AS27" s="441"/>
      <c r="AT27" s="441"/>
      <c r="AU27" s="441"/>
      <c r="AV27" s="441"/>
      <c r="AW27" s="484"/>
      <c r="AX27" s="486">
        <v>7</v>
      </c>
      <c r="AY27" s="486"/>
      <c r="AZ27" s="109"/>
      <c r="BA27" s="106"/>
      <c r="BB27" s="507"/>
      <c r="BC27" s="507"/>
      <c r="BD27" s="496"/>
      <c r="BE27" s="496"/>
      <c r="BF27" s="496"/>
      <c r="BG27" s="496"/>
      <c r="BH27" s="496"/>
      <c r="BI27" s="496"/>
      <c r="BJ27" s="496"/>
      <c r="BK27" s="496"/>
      <c r="BL27" s="496"/>
      <c r="BM27" s="496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323"/>
      <c r="B28" s="76"/>
      <c r="C28" s="76"/>
      <c r="D28" s="76"/>
      <c r="E28" s="110"/>
      <c r="F28" s="116"/>
      <c r="G28" s="110"/>
      <c r="H28" s="110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5"/>
      <c r="T28" s="113"/>
      <c r="U28" s="327"/>
      <c r="V28" s="110"/>
      <c r="W28" s="116"/>
      <c r="X28" s="110"/>
      <c r="Y28" s="110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5"/>
      <c r="AK28" s="113"/>
      <c r="AL28" s="278"/>
      <c r="AM28" s="328"/>
      <c r="AN28" s="437"/>
      <c r="AO28" s="443"/>
      <c r="AP28" s="444"/>
      <c r="AQ28" s="444"/>
      <c r="AR28" s="444"/>
      <c r="AS28" s="444"/>
      <c r="AT28" s="444"/>
      <c r="AU28" s="444"/>
      <c r="AV28" s="444"/>
      <c r="AW28" s="456"/>
      <c r="AX28" s="486"/>
      <c r="AY28" s="486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15" customHeight="1">
      <c r="A29" s="323"/>
      <c r="B29" s="76"/>
      <c r="C29" s="76"/>
      <c r="D29" s="76"/>
      <c r="E29" s="112"/>
      <c r="F29" s="112"/>
      <c r="G29" s="110"/>
      <c r="H29" s="110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5"/>
      <c r="T29" s="113"/>
      <c r="U29" s="327"/>
      <c r="V29" s="110"/>
      <c r="W29" s="116"/>
      <c r="X29" s="110"/>
      <c r="Y29" s="110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15"/>
      <c r="AK29" s="113"/>
      <c r="AL29" s="278"/>
      <c r="AM29" s="317"/>
      <c r="AN29" s="437"/>
      <c r="AO29" s="443"/>
      <c r="AP29" s="444"/>
      <c r="AQ29" s="444"/>
      <c r="AR29" s="444"/>
      <c r="AS29" s="444"/>
      <c r="AT29" s="444"/>
      <c r="AU29" s="444"/>
      <c r="AV29" s="444"/>
      <c r="AW29" s="456"/>
      <c r="AX29" s="486"/>
      <c r="AY29" s="486"/>
      <c r="AZ29" s="451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321" t="str">
        <f>B30&amp;" "&amp;I30</f>
        <v>2. B Breznay M.</v>
      </c>
      <c r="B30" s="437" t="s">
        <v>90</v>
      </c>
      <c r="C30" s="437"/>
      <c r="D30" s="437"/>
      <c r="E30" s="437"/>
      <c r="F30" s="437"/>
      <c r="G30" s="437"/>
      <c r="H30" s="437"/>
      <c r="I30" s="472" t="str">
        <f>'vysledky BC2'!B17</f>
        <v>Breznay M.</v>
      </c>
      <c r="J30" s="472"/>
      <c r="K30" s="472"/>
      <c r="L30" s="472"/>
      <c r="M30" s="472"/>
      <c r="N30" s="472"/>
      <c r="O30" s="472"/>
      <c r="P30" s="472"/>
      <c r="Q30" s="472"/>
      <c r="R30" s="473"/>
      <c r="S30" s="478">
        <v>1</v>
      </c>
      <c r="T30" s="479"/>
      <c r="U30" s="327"/>
      <c r="V30" s="112"/>
      <c r="W30" s="112"/>
      <c r="X30" s="110"/>
      <c r="Y30" s="110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5"/>
      <c r="AK30" s="113"/>
      <c r="AL30" s="278"/>
      <c r="AM30" s="317"/>
      <c r="AN30" s="437"/>
      <c r="AO30" s="446"/>
      <c r="AP30" s="447"/>
      <c r="AQ30" s="447"/>
      <c r="AR30" s="447"/>
      <c r="AS30" s="447"/>
      <c r="AT30" s="447"/>
      <c r="AU30" s="447"/>
      <c r="AV30" s="447"/>
      <c r="AW30" s="485"/>
      <c r="AX30" s="486"/>
      <c r="AY30" s="486"/>
      <c r="AZ30" s="451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321"/>
      <c r="B31" s="437"/>
      <c r="C31" s="437"/>
      <c r="D31" s="437"/>
      <c r="E31" s="437"/>
      <c r="F31" s="437"/>
      <c r="G31" s="437"/>
      <c r="H31" s="437"/>
      <c r="I31" s="474"/>
      <c r="J31" s="474"/>
      <c r="K31" s="474"/>
      <c r="L31" s="474"/>
      <c r="M31" s="474"/>
      <c r="N31" s="474"/>
      <c r="O31" s="474"/>
      <c r="P31" s="474"/>
      <c r="Q31" s="474"/>
      <c r="R31" s="475"/>
      <c r="S31" s="480"/>
      <c r="T31" s="481"/>
      <c r="U31" s="322" t="str">
        <f>V33&amp;" "&amp;Z33</f>
        <v>víťaz 1/4 finále 2 Kurilák R.</v>
      </c>
      <c r="V31" s="112"/>
      <c r="W31" s="112"/>
      <c r="X31" s="110"/>
      <c r="Y31" s="110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15"/>
      <c r="AK31" s="113"/>
      <c r="AL31" s="278"/>
      <c r="AM31" s="317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451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321"/>
      <c r="B32" s="437"/>
      <c r="C32" s="437"/>
      <c r="D32" s="437"/>
      <c r="E32" s="437"/>
      <c r="F32" s="437"/>
      <c r="G32" s="437"/>
      <c r="H32" s="437"/>
      <c r="I32" s="474"/>
      <c r="J32" s="474"/>
      <c r="K32" s="474"/>
      <c r="L32" s="474"/>
      <c r="M32" s="474"/>
      <c r="N32" s="474"/>
      <c r="O32" s="474"/>
      <c r="P32" s="474"/>
      <c r="Q32" s="474"/>
      <c r="R32" s="475"/>
      <c r="S32" s="480"/>
      <c r="T32" s="481"/>
      <c r="U32" s="495"/>
      <c r="V32" s="112"/>
      <c r="W32" s="112"/>
      <c r="X32" s="111"/>
      <c r="Y32" s="110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15"/>
      <c r="AK32" s="113"/>
      <c r="AL32" s="439"/>
      <c r="AM32" s="317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278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321"/>
      <c r="B33" s="437"/>
      <c r="C33" s="437"/>
      <c r="D33" s="437"/>
      <c r="E33" s="437"/>
      <c r="F33" s="437"/>
      <c r="G33" s="437"/>
      <c r="H33" s="437"/>
      <c r="I33" s="476"/>
      <c r="J33" s="476"/>
      <c r="K33" s="476"/>
      <c r="L33" s="476"/>
      <c r="M33" s="476"/>
      <c r="N33" s="476"/>
      <c r="O33" s="476"/>
      <c r="P33" s="476"/>
      <c r="Q33" s="476"/>
      <c r="R33" s="477"/>
      <c r="S33" s="482"/>
      <c r="T33" s="483"/>
      <c r="U33" s="470"/>
      <c r="V33" s="496" t="s">
        <v>160</v>
      </c>
      <c r="W33" s="496"/>
      <c r="X33" s="496"/>
      <c r="Y33" s="496"/>
      <c r="Z33" s="452" t="str">
        <f>IF(ISNUMBER(S30),IF(S30&gt;S36,I30,I36),"")</f>
        <v>Kurilák R.</v>
      </c>
      <c r="AA33" s="453"/>
      <c r="AB33" s="453"/>
      <c r="AC33" s="453"/>
      <c r="AD33" s="453"/>
      <c r="AE33" s="453"/>
      <c r="AF33" s="453"/>
      <c r="AG33" s="453"/>
      <c r="AH33" s="453"/>
      <c r="AI33" s="454"/>
      <c r="AJ33" s="506">
        <v>2</v>
      </c>
      <c r="AK33" s="506"/>
      <c r="AL33" s="439"/>
      <c r="AM33" s="317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278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12" customHeight="1">
      <c r="A34" s="323"/>
      <c r="B34" s="76"/>
      <c r="C34" s="76"/>
      <c r="D34" s="76"/>
      <c r="E34" s="112"/>
      <c r="F34" s="112"/>
      <c r="G34" s="111"/>
      <c r="H34" s="110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5"/>
      <c r="T34" s="113"/>
      <c r="U34" s="470"/>
      <c r="V34" s="496"/>
      <c r="W34" s="496"/>
      <c r="X34" s="496"/>
      <c r="Y34" s="496"/>
      <c r="Z34" s="455"/>
      <c r="AA34" s="444"/>
      <c r="AB34" s="444"/>
      <c r="AC34" s="444"/>
      <c r="AD34" s="444"/>
      <c r="AE34" s="444"/>
      <c r="AF34" s="444"/>
      <c r="AG34" s="444"/>
      <c r="AH34" s="444"/>
      <c r="AI34" s="456"/>
      <c r="AJ34" s="506"/>
      <c r="AK34" s="506"/>
      <c r="AL34" s="439"/>
      <c r="AM34" s="317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278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323"/>
      <c r="B35" s="76"/>
      <c r="C35" s="76"/>
      <c r="D35" s="76"/>
      <c r="E35" s="112"/>
      <c r="F35" s="112"/>
      <c r="G35" s="111"/>
      <c r="H35" s="110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5"/>
      <c r="T35" s="113"/>
      <c r="U35" s="470"/>
      <c r="V35" s="496"/>
      <c r="W35" s="496"/>
      <c r="X35" s="496"/>
      <c r="Y35" s="496"/>
      <c r="Z35" s="455"/>
      <c r="AA35" s="444"/>
      <c r="AB35" s="444"/>
      <c r="AC35" s="444"/>
      <c r="AD35" s="444"/>
      <c r="AE35" s="444"/>
      <c r="AF35" s="444"/>
      <c r="AG35" s="444"/>
      <c r="AH35" s="444"/>
      <c r="AI35" s="456"/>
      <c r="AJ35" s="506"/>
      <c r="AK35" s="506"/>
      <c r="AL35" s="121"/>
      <c r="AM35" s="329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330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321" t="str">
        <f>B36&amp;" "&amp;I36</f>
        <v>1. D Kurilák R.</v>
      </c>
      <c r="B36" s="437" t="s">
        <v>154</v>
      </c>
      <c r="C36" s="437"/>
      <c r="D36" s="437"/>
      <c r="E36" s="437"/>
      <c r="F36" s="437"/>
      <c r="G36" s="437"/>
      <c r="H36" s="437"/>
      <c r="I36" s="472" t="str">
        <f>'vysledky BC2'!B28</f>
        <v>Kurilák R.</v>
      </c>
      <c r="J36" s="472"/>
      <c r="K36" s="472"/>
      <c r="L36" s="472"/>
      <c r="M36" s="472"/>
      <c r="N36" s="472"/>
      <c r="O36" s="472"/>
      <c r="P36" s="472"/>
      <c r="Q36" s="472"/>
      <c r="R36" s="473"/>
      <c r="S36" s="478">
        <v>4</v>
      </c>
      <c r="T36" s="479"/>
      <c r="U36" s="470"/>
      <c r="V36" s="496"/>
      <c r="W36" s="496"/>
      <c r="X36" s="496"/>
      <c r="Y36" s="496"/>
      <c r="Z36" s="457"/>
      <c r="AA36" s="458"/>
      <c r="AB36" s="458"/>
      <c r="AC36" s="458"/>
      <c r="AD36" s="458"/>
      <c r="AE36" s="458"/>
      <c r="AF36" s="458"/>
      <c r="AG36" s="458"/>
      <c r="AH36" s="458"/>
      <c r="AI36" s="459"/>
      <c r="AJ36" s="506"/>
      <c r="AK36" s="506"/>
      <c r="AL36" s="331"/>
      <c r="AM36" s="329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330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321"/>
      <c r="B37" s="437"/>
      <c r="C37" s="437"/>
      <c r="D37" s="437"/>
      <c r="E37" s="437"/>
      <c r="F37" s="437"/>
      <c r="G37" s="437"/>
      <c r="H37" s="437"/>
      <c r="I37" s="474"/>
      <c r="J37" s="474"/>
      <c r="K37" s="474"/>
      <c r="L37" s="474"/>
      <c r="M37" s="474"/>
      <c r="N37" s="474"/>
      <c r="O37" s="474"/>
      <c r="P37" s="474"/>
      <c r="Q37" s="474"/>
      <c r="R37" s="475"/>
      <c r="S37" s="480"/>
      <c r="T37" s="481"/>
      <c r="U37" s="471"/>
      <c r="V37" s="112"/>
      <c r="W37" s="112"/>
      <c r="X37" s="111"/>
      <c r="Y37" s="110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5"/>
      <c r="AK37" s="113"/>
      <c r="AL37" s="331"/>
      <c r="AM37" s="329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330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321"/>
      <c r="B38" s="437"/>
      <c r="C38" s="437"/>
      <c r="D38" s="437"/>
      <c r="E38" s="437"/>
      <c r="F38" s="437"/>
      <c r="G38" s="437"/>
      <c r="H38" s="437"/>
      <c r="I38" s="474"/>
      <c r="J38" s="474"/>
      <c r="K38" s="474"/>
      <c r="L38" s="474"/>
      <c r="M38" s="474"/>
      <c r="N38" s="474"/>
      <c r="O38" s="474"/>
      <c r="P38" s="474"/>
      <c r="Q38" s="474"/>
      <c r="R38" s="475"/>
      <c r="S38" s="480"/>
      <c r="T38" s="481"/>
      <c r="U38" s="332"/>
      <c r="V38" s="112"/>
      <c r="W38" s="112"/>
      <c r="X38" s="110"/>
      <c r="Y38" s="110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5"/>
      <c r="AK38" s="113"/>
      <c r="AL38" s="331"/>
      <c r="AM38" s="329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330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321"/>
      <c r="B39" s="437"/>
      <c r="C39" s="437"/>
      <c r="D39" s="437"/>
      <c r="E39" s="437"/>
      <c r="F39" s="437"/>
      <c r="G39" s="437"/>
      <c r="H39" s="437"/>
      <c r="I39" s="476"/>
      <c r="J39" s="476"/>
      <c r="K39" s="476"/>
      <c r="L39" s="476"/>
      <c r="M39" s="476"/>
      <c r="N39" s="476"/>
      <c r="O39" s="476"/>
      <c r="P39" s="476"/>
      <c r="Q39" s="476"/>
      <c r="R39" s="477"/>
      <c r="S39" s="482"/>
      <c r="T39" s="483"/>
      <c r="U39" s="332"/>
      <c r="V39" s="112"/>
      <c r="W39" s="112"/>
      <c r="X39" s="110"/>
      <c r="Y39" s="110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5"/>
      <c r="AK39" s="113"/>
      <c r="AL39" s="331"/>
      <c r="AM39" s="329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330"/>
      <c r="BA39" s="109"/>
      <c r="BB39" s="497" t="str">
        <f>IF(ISNUMBER(AX27),IF(AX27&gt;AX51,AO27,AO51),"")</f>
        <v>Mezík R.</v>
      </c>
      <c r="BC39" s="498"/>
      <c r="BD39" s="498"/>
      <c r="BE39" s="498"/>
      <c r="BF39" s="498"/>
      <c r="BG39" s="498"/>
      <c r="BH39" s="498"/>
      <c r="BI39" s="498"/>
      <c r="BJ39" s="498"/>
      <c r="BK39" s="498"/>
      <c r="BL39" s="498"/>
      <c r="BM39" s="499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323"/>
      <c r="B40" s="76"/>
      <c r="C40" s="76"/>
      <c r="D40" s="76"/>
      <c r="E40" s="112"/>
      <c r="F40" s="112"/>
      <c r="G40" s="110"/>
      <c r="H40" s="110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5"/>
      <c r="T40" s="113"/>
      <c r="U40" s="333"/>
      <c r="V40" s="110"/>
      <c r="W40" s="116"/>
      <c r="X40" s="110"/>
      <c r="Y40" s="110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5"/>
      <c r="AK40" s="113"/>
      <c r="AL40" s="331"/>
      <c r="AM40" s="329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330"/>
      <c r="BA40" s="109"/>
      <c r="BB40" s="500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2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323"/>
      <c r="B41" s="76"/>
      <c r="C41" s="76"/>
      <c r="D41" s="76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5"/>
      <c r="T41" s="335"/>
      <c r="U41" s="336"/>
      <c r="V41" s="110"/>
      <c r="W41" s="116"/>
      <c r="X41" s="110"/>
      <c r="Y41" s="110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5"/>
      <c r="AK41" s="113"/>
      <c r="AL41" s="331"/>
      <c r="AM41" s="329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330"/>
      <c r="BA41" s="123"/>
      <c r="BB41" s="500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2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321" t="str">
        <f>B42&amp;" "&amp;I42</f>
        <v>1. C Riečičiar A.</v>
      </c>
      <c r="B42" s="437" t="s">
        <v>106</v>
      </c>
      <c r="C42" s="437"/>
      <c r="D42" s="437"/>
      <c r="E42" s="437"/>
      <c r="F42" s="437"/>
      <c r="G42" s="437"/>
      <c r="H42" s="437"/>
      <c r="I42" s="472" t="str">
        <f>'vysledky BC2'!B24</f>
        <v>Riečičiar A.</v>
      </c>
      <c r="J42" s="472"/>
      <c r="K42" s="472"/>
      <c r="L42" s="472"/>
      <c r="M42" s="472"/>
      <c r="N42" s="472"/>
      <c r="O42" s="472"/>
      <c r="P42" s="472"/>
      <c r="Q42" s="472"/>
      <c r="R42" s="473"/>
      <c r="S42" s="478">
        <v>7</v>
      </c>
      <c r="T42" s="479"/>
      <c r="U42" s="332"/>
      <c r="V42" s="112"/>
      <c r="W42" s="112"/>
      <c r="X42" s="110"/>
      <c r="Y42" s="110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5"/>
      <c r="AK42" s="113"/>
      <c r="AL42" s="331"/>
      <c r="AM42" s="329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330"/>
      <c r="BA42" s="110"/>
      <c r="BB42" s="503"/>
      <c r="BC42" s="504"/>
      <c r="BD42" s="504"/>
      <c r="BE42" s="504"/>
      <c r="BF42" s="504"/>
      <c r="BG42" s="504"/>
      <c r="BH42" s="504"/>
      <c r="BI42" s="504"/>
      <c r="BJ42" s="504"/>
      <c r="BK42" s="504"/>
      <c r="BL42" s="504"/>
      <c r="BM42" s="505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321"/>
      <c r="B43" s="437"/>
      <c r="C43" s="437"/>
      <c r="D43" s="437"/>
      <c r="E43" s="437"/>
      <c r="F43" s="437"/>
      <c r="G43" s="437"/>
      <c r="H43" s="437"/>
      <c r="I43" s="474"/>
      <c r="J43" s="474"/>
      <c r="K43" s="474"/>
      <c r="L43" s="474"/>
      <c r="M43" s="474"/>
      <c r="N43" s="474"/>
      <c r="O43" s="474"/>
      <c r="P43" s="474"/>
      <c r="Q43" s="474"/>
      <c r="R43" s="475"/>
      <c r="S43" s="480"/>
      <c r="T43" s="481"/>
      <c r="U43" s="322" t="str">
        <f>V45&amp;" "&amp;Z45</f>
        <v>víťaz 1/4 finále 3 Riečičiar A.</v>
      </c>
      <c r="V43" s="112"/>
      <c r="W43" s="112"/>
      <c r="X43" s="110"/>
      <c r="Y43" s="11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5"/>
      <c r="AK43" s="113"/>
      <c r="AL43" s="331"/>
      <c r="AM43" s="329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330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321"/>
      <c r="B44" s="437"/>
      <c r="C44" s="437"/>
      <c r="D44" s="437"/>
      <c r="E44" s="437"/>
      <c r="F44" s="437"/>
      <c r="G44" s="437"/>
      <c r="H44" s="437"/>
      <c r="I44" s="474"/>
      <c r="J44" s="474"/>
      <c r="K44" s="474"/>
      <c r="L44" s="474"/>
      <c r="M44" s="474"/>
      <c r="N44" s="474"/>
      <c r="O44" s="474"/>
      <c r="P44" s="474"/>
      <c r="Q44" s="474"/>
      <c r="R44" s="475"/>
      <c r="S44" s="480"/>
      <c r="T44" s="481"/>
      <c r="U44" s="495"/>
      <c r="V44" s="112"/>
      <c r="W44" s="112"/>
      <c r="X44" s="111"/>
      <c r="Y44" s="110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5"/>
      <c r="AK44" s="113"/>
      <c r="AL44" s="331"/>
      <c r="AM44" s="329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330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321"/>
      <c r="B45" s="437"/>
      <c r="C45" s="437"/>
      <c r="D45" s="437"/>
      <c r="E45" s="437"/>
      <c r="F45" s="437"/>
      <c r="G45" s="437"/>
      <c r="H45" s="437"/>
      <c r="I45" s="476"/>
      <c r="J45" s="476"/>
      <c r="K45" s="476"/>
      <c r="L45" s="476"/>
      <c r="M45" s="476"/>
      <c r="N45" s="476"/>
      <c r="O45" s="476"/>
      <c r="P45" s="476"/>
      <c r="Q45" s="476"/>
      <c r="R45" s="477"/>
      <c r="S45" s="482"/>
      <c r="T45" s="483"/>
      <c r="U45" s="470"/>
      <c r="V45" s="496" t="s">
        <v>161</v>
      </c>
      <c r="W45" s="496"/>
      <c r="X45" s="496"/>
      <c r="Y45" s="496"/>
      <c r="Z45" s="452" t="str">
        <f>IF(ISNUMBER(S42),IF(S42&gt;S48,I42,I48),"")</f>
        <v>Riečičiar A.</v>
      </c>
      <c r="AA45" s="453"/>
      <c r="AB45" s="453"/>
      <c r="AC45" s="453"/>
      <c r="AD45" s="453"/>
      <c r="AE45" s="453"/>
      <c r="AF45" s="453"/>
      <c r="AG45" s="453"/>
      <c r="AH45" s="453"/>
      <c r="AI45" s="454"/>
      <c r="AJ45" s="449">
        <v>3</v>
      </c>
      <c r="AK45" s="449"/>
      <c r="AL45" s="331"/>
      <c r="AM45" s="329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330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323"/>
      <c r="B46" s="76"/>
      <c r="C46" s="76"/>
      <c r="D46" s="76"/>
      <c r="E46" s="112"/>
      <c r="F46" s="112"/>
      <c r="G46" s="111"/>
      <c r="H46" s="110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5"/>
      <c r="T46" s="113"/>
      <c r="U46" s="470"/>
      <c r="V46" s="496"/>
      <c r="W46" s="496"/>
      <c r="X46" s="496"/>
      <c r="Y46" s="496"/>
      <c r="Z46" s="455"/>
      <c r="AA46" s="444"/>
      <c r="AB46" s="444"/>
      <c r="AC46" s="444"/>
      <c r="AD46" s="444"/>
      <c r="AE46" s="444"/>
      <c r="AF46" s="444"/>
      <c r="AG46" s="444"/>
      <c r="AH46" s="444"/>
      <c r="AI46" s="456"/>
      <c r="AJ46" s="449"/>
      <c r="AK46" s="449"/>
      <c r="AL46" s="331"/>
      <c r="AM46" s="329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330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12" customHeight="1">
      <c r="A47" s="323"/>
      <c r="B47" s="76"/>
      <c r="C47" s="76"/>
      <c r="D47" s="76"/>
      <c r="E47" s="112"/>
      <c r="F47" s="112"/>
      <c r="G47" s="111"/>
      <c r="H47" s="110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5"/>
      <c r="T47" s="113"/>
      <c r="U47" s="470"/>
      <c r="V47" s="496"/>
      <c r="W47" s="496"/>
      <c r="X47" s="496"/>
      <c r="Y47" s="496"/>
      <c r="Z47" s="455"/>
      <c r="AA47" s="444"/>
      <c r="AB47" s="444"/>
      <c r="AC47" s="444"/>
      <c r="AD47" s="444"/>
      <c r="AE47" s="444"/>
      <c r="AF47" s="444"/>
      <c r="AG47" s="444"/>
      <c r="AH47" s="444"/>
      <c r="AI47" s="456"/>
      <c r="AJ47" s="449"/>
      <c r="AK47" s="449"/>
      <c r="AL47" s="451"/>
      <c r="AM47" s="317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278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321" t="str">
        <f>B48&amp;" "&amp;I48</f>
        <v>2. A Marcin I.</v>
      </c>
      <c r="B48" s="437" t="s">
        <v>91</v>
      </c>
      <c r="C48" s="437"/>
      <c r="D48" s="437"/>
      <c r="E48" s="437"/>
      <c r="F48" s="437"/>
      <c r="G48" s="437"/>
      <c r="H48" s="437"/>
      <c r="I48" s="472" t="str">
        <f>'vysledky BC2'!B11</f>
        <v>Marcin I.</v>
      </c>
      <c r="J48" s="472"/>
      <c r="K48" s="472"/>
      <c r="L48" s="472"/>
      <c r="M48" s="472"/>
      <c r="N48" s="472"/>
      <c r="O48" s="472"/>
      <c r="P48" s="472"/>
      <c r="Q48" s="472"/>
      <c r="R48" s="473"/>
      <c r="S48" s="478">
        <v>0</v>
      </c>
      <c r="T48" s="479"/>
      <c r="U48" s="470"/>
      <c r="V48" s="496"/>
      <c r="W48" s="496"/>
      <c r="X48" s="496"/>
      <c r="Y48" s="496"/>
      <c r="Z48" s="457"/>
      <c r="AA48" s="458"/>
      <c r="AB48" s="458"/>
      <c r="AC48" s="458"/>
      <c r="AD48" s="458"/>
      <c r="AE48" s="458"/>
      <c r="AF48" s="458"/>
      <c r="AG48" s="458"/>
      <c r="AH48" s="458"/>
      <c r="AI48" s="459"/>
      <c r="AJ48" s="449"/>
      <c r="AK48" s="449"/>
      <c r="AL48" s="451"/>
      <c r="AM48" s="317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278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321"/>
      <c r="B49" s="437"/>
      <c r="C49" s="437"/>
      <c r="D49" s="437"/>
      <c r="E49" s="437"/>
      <c r="F49" s="437"/>
      <c r="G49" s="437"/>
      <c r="H49" s="437"/>
      <c r="I49" s="474"/>
      <c r="J49" s="474"/>
      <c r="K49" s="474"/>
      <c r="L49" s="474"/>
      <c r="M49" s="474"/>
      <c r="N49" s="474"/>
      <c r="O49" s="474"/>
      <c r="P49" s="474"/>
      <c r="Q49" s="474"/>
      <c r="R49" s="475"/>
      <c r="S49" s="480"/>
      <c r="T49" s="481"/>
      <c r="U49" s="471"/>
      <c r="V49" s="112"/>
      <c r="W49" s="112"/>
      <c r="X49" s="111"/>
      <c r="Y49" s="110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15"/>
      <c r="AK49" s="113"/>
      <c r="AL49" s="451"/>
      <c r="AM49" s="317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278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321"/>
      <c r="B50" s="437"/>
      <c r="C50" s="437"/>
      <c r="D50" s="437"/>
      <c r="E50" s="437"/>
      <c r="F50" s="437"/>
      <c r="G50" s="437"/>
      <c r="H50" s="437"/>
      <c r="I50" s="474"/>
      <c r="J50" s="474"/>
      <c r="K50" s="474"/>
      <c r="L50" s="474"/>
      <c r="M50" s="474"/>
      <c r="N50" s="474"/>
      <c r="O50" s="474"/>
      <c r="P50" s="474"/>
      <c r="Q50" s="474"/>
      <c r="R50" s="475"/>
      <c r="S50" s="480"/>
      <c r="T50" s="481"/>
      <c r="U50" s="326"/>
      <c r="V50" s="112"/>
      <c r="W50" s="112"/>
      <c r="X50" s="110"/>
      <c r="Y50" s="110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5"/>
      <c r="AK50" s="113"/>
      <c r="AL50" s="278"/>
      <c r="AM50" s="317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439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321"/>
      <c r="B51" s="437"/>
      <c r="C51" s="437"/>
      <c r="D51" s="437"/>
      <c r="E51" s="437"/>
      <c r="F51" s="437"/>
      <c r="G51" s="437"/>
      <c r="H51" s="437"/>
      <c r="I51" s="476"/>
      <c r="J51" s="476"/>
      <c r="K51" s="476"/>
      <c r="L51" s="476"/>
      <c r="M51" s="476"/>
      <c r="N51" s="476"/>
      <c r="O51" s="476"/>
      <c r="P51" s="476"/>
      <c r="Q51" s="476"/>
      <c r="R51" s="477"/>
      <c r="S51" s="482"/>
      <c r="T51" s="483"/>
      <c r="U51" s="327"/>
      <c r="V51" s="112"/>
      <c r="W51" s="112"/>
      <c r="X51" s="110"/>
      <c r="Y51" s="110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5"/>
      <c r="AK51" s="113"/>
      <c r="AL51" s="278"/>
      <c r="AM51" s="317" t="str">
        <f>AN51&amp;" "&amp;AO51</f>
        <v>2. finalista Kudláčová K.</v>
      </c>
      <c r="AN51" s="437" t="s">
        <v>164</v>
      </c>
      <c r="AO51" s="440" t="str">
        <f>IF(ISNUMBER(AJ45),IF(AJ45&gt;AJ57,Z45,Z57),"")</f>
        <v>Kudláčová K.</v>
      </c>
      <c r="AP51" s="441"/>
      <c r="AQ51" s="441"/>
      <c r="AR51" s="441"/>
      <c r="AS51" s="441"/>
      <c r="AT51" s="441"/>
      <c r="AU51" s="441"/>
      <c r="AV51" s="441"/>
      <c r="AW51" s="484"/>
      <c r="AX51" s="486">
        <v>0</v>
      </c>
      <c r="AY51" s="486"/>
      <c r="AZ51" s="439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337"/>
      <c r="B52" s="76"/>
      <c r="C52" s="76"/>
      <c r="D52" s="76"/>
      <c r="E52" s="110"/>
      <c r="F52" s="116"/>
      <c r="G52" s="110"/>
      <c r="H52" s="110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5"/>
      <c r="T52" s="113"/>
      <c r="U52" s="327"/>
      <c r="V52" s="110"/>
      <c r="W52" s="116"/>
      <c r="X52" s="110"/>
      <c r="Y52" s="110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5"/>
      <c r="AK52" s="113"/>
      <c r="AL52" s="278"/>
      <c r="AM52" s="317"/>
      <c r="AN52" s="437"/>
      <c r="AO52" s="443"/>
      <c r="AP52" s="444"/>
      <c r="AQ52" s="444"/>
      <c r="AR52" s="444"/>
      <c r="AS52" s="444"/>
      <c r="AT52" s="444"/>
      <c r="AU52" s="444"/>
      <c r="AV52" s="444"/>
      <c r="AW52" s="456"/>
      <c r="AX52" s="486"/>
      <c r="AY52" s="486"/>
      <c r="AZ52" s="439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15" customHeight="1">
      <c r="A53" s="337"/>
      <c r="B53" s="76"/>
      <c r="C53" s="76"/>
      <c r="D53" s="76"/>
      <c r="E53" s="112"/>
      <c r="F53" s="112"/>
      <c r="G53" s="110"/>
      <c r="H53" s="110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5"/>
      <c r="T53" s="113"/>
      <c r="U53" s="327"/>
      <c r="V53" s="110"/>
      <c r="W53" s="116"/>
      <c r="X53" s="110"/>
      <c r="Y53" s="110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5"/>
      <c r="AK53" s="113"/>
      <c r="AL53" s="278"/>
      <c r="AM53" s="338"/>
      <c r="AN53" s="437"/>
      <c r="AO53" s="443"/>
      <c r="AP53" s="444"/>
      <c r="AQ53" s="444"/>
      <c r="AR53" s="444"/>
      <c r="AS53" s="444"/>
      <c r="AT53" s="444"/>
      <c r="AU53" s="444"/>
      <c r="AV53" s="444"/>
      <c r="AW53" s="456"/>
      <c r="AX53" s="486"/>
      <c r="AY53" s="486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321" t="str">
        <f>B54&amp;" "&amp;I54</f>
        <v>2. D Kudláčová K.</v>
      </c>
      <c r="B54" s="487" t="s">
        <v>153</v>
      </c>
      <c r="C54" s="488"/>
      <c r="D54" s="488"/>
      <c r="E54" s="488"/>
      <c r="F54" s="488"/>
      <c r="G54" s="488"/>
      <c r="H54" s="489"/>
      <c r="I54" s="472" t="str">
        <f>'vysledky BC2'!B29</f>
        <v>Kudláčová K.</v>
      </c>
      <c r="J54" s="472"/>
      <c r="K54" s="472"/>
      <c r="L54" s="472"/>
      <c r="M54" s="472"/>
      <c r="N54" s="472"/>
      <c r="O54" s="472"/>
      <c r="P54" s="472"/>
      <c r="Q54" s="472"/>
      <c r="R54" s="473"/>
      <c r="S54" s="478">
        <v>7</v>
      </c>
      <c r="T54" s="479"/>
      <c r="U54" s="327"/>
      <c r="V54" s="112"/>
      <c r="W54" s="112"/>
      <c r="X54" s="110"/>
      <c r="Y54" s="110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15"/>
      <c r="AK54" s="113"/>
      <c r="AL54" s="278"/>
      <c r="AM54" s="317"/>
      <c r="AN54" s="437"/>
      <c r="AO54" s="446"/>
      <c r="AP54" s="447"/>
      <c r="AQ54" s="447"/>
      <c r="AR54" s="447"/>
      <c r="AS54" s="447"/>
      <c r="AT54" s="447"/>
      <c r="AU54" s="447"/>
      <c r="AV54" s="447"/>
      <c r="AW54" s="485"/>
      <c r="AX54" s="486"/>
      <c r="AY54" s="486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337"/>
      <c r="B55" s="490"/>
      <c r="C55" s="438"/>
      <c r="D55" s="438"/>
      <c r="E55" s="438"/>
      <c r="F55" s="438"/>
      <c r="G55" s="438"/>
      <c r="H55" s="491"/>
      <c r="I55" s="474"/>
      <c r="J55" s="474"/>
      <c r="K55" s="474"/>
      <c r="L55" s="474"/>
      <c r="M55" s="474"/>
      <c r="N55" s="474"/>
      <c r="O55" s="474"/>
      <c r="P55" s="474"/>
      <c r="Q55" s="474"/>
      <c r="R55" s="475"/>
      <c r="S55" s="480"/>
      <c r="T55" s="481"/>
      <c r="U55" s="322" t="str">
        <f>V57&amp;" "&amp;Z57</f>
        <v>víťaz 1/4 finále 4 Kudláčová K.</v>
      </c>
      <c r="V55" s="112"/>
      <c r="W55" s="112"/>
      <c r="X55" s="110"/>
      <c r="Y55" s="110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15"/>
      <c r="AK55" s="113"/>
      <c r="AL55" s="278"/>
      <c r="AM55" s="317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337"/>
      <c r="B56" s="490"/>
      <c r="C56" s="438"/>
      <c r="D56" s="438"/>
      <c r="E56" s="438"/>
      <c r="F56" s="438"/>
      <c r="G56" s="438"/>
      <c r="H56" s="491"/>
      <c r="I56" s="474"/>
      <c r="J56" s="474"/>
      <c r="K56" s="474"/>
      <c r="L56" s="474"/>
      <c r="M56" s="474"/>
      <c r="N56" s="474"/>
      <c r="O56" s="474"/>
      <c r="P56" s="474"/>
      <c r="Q56" s="474"/>
      <c r="R56" s="475"/>
      <c r="S56" s="480"/>
      <c r="T56" s="481"/>
      <c r="U56" s="495"/>
      <c r="V56" s="112"/>
      <c r="W56" s="112"/>
      <c r="X56" s="111"/>
      <c r="Y56" s="110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15"/>
      <c r="AK56" s="113"/>
      <c r="AL56" s="439"/>
      <c r="AM56" s="317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337"/>
      <c r="B57" s="492"/>
      <c r="C57" s="493"/>
      <c r="D57" s="493"/>
      <c r="E57" s="493"/>
      <c r="F57" s="493"/>
      <c r="G57" s="493"/>
      <c r="H57" s="494"/>
      <c r="I57" s="476"/>
      <c r="J57" s="476"/>
      <c r="K57" s="476"/>
      <c r="L57" s="476"/>
      <c r="M57" s="476"/>
      <c r="N57" s="476"/>
      <c r="O57" s="476"/>
      <c r="P57" s="476"/>
      <c r="Q57" s="476"/>
      <c r="R57" s="477"/>
      <c r="S57" s="482"/>
      <c r="T57" s="483"/>
      <c r="U57" s="470"/>
      <c r="V57" s="496" t="s">
        <v>162</v>
      </c>
      <c r="W57" s="496"/>
      <c r="X57" s="496"/>
      <c r="Y57" s="496"/>
      <c r="Z57" s="452" t="str">
        <f>IF(ISNUMBER(S54),IF(S54&gt;S60,I54,I60),"")</f>
        <v>Kudláčová K.</v>
      </c>
      <c r="AA57" s="453"/>
      <c r="AB57" s="453"/>
      <c r="AC57" s="453"/>
      <c r="AD57" s="453"/>
      <c r="AE57" s="453"/>
      <c r="AF57" s="453"/>
      <c r="AG57" s="453"/>
      <c r="AH57" s="453"/>
      <c r="AI57" s="454"/>
      <c r="AJ57" s="460">
        <v>3</v>
      </c>
      <c r="AK57" s="460"/>
      <c r="AL57" s="439"/>
      <c r="AM57" s="317"/>
      <c r="AN57" s="461" t="s">
        <v>156</v>
      </c>
      <c r="AO57" s="462"/>
      <c r="AP57" s="462"/>
      <c r="AQ57" s="462"/>
      <c r="AR57" s="462"/>
      <c r="AS57" s="462"/>
      <c r="AT57" s="462"/>
      <c r="AU57" s="462"/>
      <c r="AV57" s="462"/>
      <c r="AW57" s="462"/>
      <c r="AX57" s="462"/>
      <c r="AY57" s="463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337"/>
      <c r="B58" s="76"/>
      <c r="C58" s="76"/>
      <c r="D58" s="76"/>
      <c r="E58" s="112"/>
      <c r="F58" s="112"/>
      <c r="G58" s="111"/>
      <c r="H58" s="110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5"/>
      <c r="T58" s="113"/>
      <c r="U58" s="470"/>
      <c r="V58" s="496"/>
      <c r="W58" s="496"/>
      <c r="X58" s="496"/>
      <c r="Y58" s="496"/>
      <c r="Z58" s="455"/>
      <c r="AA58" s="444"/>
      <c r="AB58" s="444"/>
      <c r="AC58" s="444"/>
      <c r="AD58" s="444"/>
      <c r="AE58" s="444"/>
      <c r="AF58" s="444"/>
      <c r="AG58" s="444"/>
      <c r="AH58" s="444"/>
      <c r="AI58" s="456"/>
      <c r="AJ58" s="460"/>
      <c r="AK58" s="460"/>
      <c r="AL58" s="439"/>
      <c r="AM58" s="317"/>
      <c r="AN58" s="464"/>
      <c r="AO58" s="465"/>
      <c r="AP58" s="465"/>
      <c r="AQ58" s="465"/>
      <c r="AR58" s="465"/>
      <c r="AS58" s="465"/>
      <c r="AT58" s="465"/>
      <c r="AU58" s="465"/>
      <c r="AV58" s="465"/>
      <c r="AW58" s="465"/>
      <c r="AX58" s="465"/>
      <c r="AY58" s="466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12" customHeight="1">
      <c r="A59" s="337"/>
      <c r="B59" s="76"/>
      <c r="C59" s="76"/>
      <c r="D59" s="76"/>
      <c r="E59" s="112"/>
      <c r="F59" s="112"/>
      <c r="G59" s="111"/>
      <c r="H59" s="110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5"/>
      <c r="T59" s="113"/>
      <c r="U59" s="470"/>
      <c r="V59" s="496"/>
      <c r="W59" s="496"/>
      <c r="X59" s="496"/>
      <c r="Y59" s="496"/>
      <c r="Z59" s="455"/>
      <c r="AA59" s="444"/>
      <c r="AB59" s="444"/>
      <c r="AC59" s="444"/>
      <c r="AD59" s="444"/>
      <c r="AE59" s="444"/>
      <c r="AF59" s="444"/>
      <c r="AG59" s="444"/>
      <c r="AH59" s="444"/>
      <c r="AI59" s="456"/>
      <c r="AJ59" s="460"/>
      <c r="AK59" s="460"/>
      <c r="AL59" s="109"/>
      <c r="AM59" s="317"/>
      <c r="AN59" s="464"/>
      <c r="AO59" s="465"/>
      <c r="AP59" s="465"/>
      <c r="AQ59" s="465"/>
      <c r="AR59" s="465"/>
      <c r="AS59" s="465"/>
      <c r="AT59" s="465"/>
      <c r="AU59" s="465"/>
      <c r="AV59" s="465"/>
      <c r="AW59" s="465"/>
      <c r="AX59" s="465"/>
      <c r="AY59" s="46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321" t="str">
        <f>B60&amp;" "&amp;I60</f>
        <v>1. B Minarech P.</v>
      </c>
      <c r="B60" s="437" t="s">
        <v>157</v>
      </c>
      <c r="C60" s="437"/>
      <c r="D60" s="437"/>
      <c r="E60" s="437"/>
      <c r="F60" s="437"/>
      <c r="G60" s="437"/>
      <c r="H60" s="437"/>
      <c r="I60" s="472" t="str">
        <f>'vysledky BC2'!B16</f>
        <v>Minarech P.</v>
      </c>
      <c r="J60" s="472"/>
      <c r="K60" s="472"/>
      <c r="L60" s="472"/>
      <c r="M60" s="472"/>
      <c r="N60" s="472"/>
      <c r="O60" s="472"/>
      <c r="P60" s="472"/>
      <c r="Q60" s="472"/>
      <c r="R60" s="473"/>
      <c r="S60" s="478">
        <v>1</v>
      </c>
      <c r="T60" s="479"/>
      <c r="U60" s="470"/>
      <c r="V60" s="496"/>
      <c r="W60" s="496"/>
      <c r="X60" s="496"/>
      <c r="Y60" s="496"/>
      <c r="Z60" s="457"/>
      <c r="AA60" s="458"/>
      <c r="AB60" s="458"/>
      <c r="AC60" s="458"/>
      <c r="AD60" s="458"/>
      <c r="AE60" s="458"/>
      <c r="AF60" s="458"/>
      <c r="AG60" s="458"/>
      <c r="AH60" s="458"/>
      <c r="AI60" s="459"/>
      <c r="AJ60" s="460"/>
      <c r="AK60" s="460"/>
      <c r="AL60" s="109"/>
      <c r="AM60" s="339"/>
      <c r="AN60" s="464"/>
      <c r="AO60" s="465"/>
      <c r="AP60" s="465"/>
      <c r="AQ60" s="465"/>
      <c r="AR60" s="465"/>
      <c r="AS60" s="465"/>
      <c r="AT60" s="465"/>
      <c r="AU60" s="465"/>
      <c r="AV60" s="465"/>
      <c r="AW60" s="465"/>
      <c r="AX60" s="465"/>
      <c r="AY60" s="46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337"/>
      <c r="B61" s="437"/>
      <c r="C61" s="437"/>
      <c r="D61" s="437"/>
      <c r="E61" s="437"/>
      <c r="F61" s="437"/>
      <c r="G61" s="437"/>
      <c r="H61" s="437"/>
      <c r="I61" s="474"/>
      <c r="J61" s="474"/>
      <c r="K61" s="474"/>
      <c r="L61" s="474"/>
      <c r="M61" s="474"/>
      <c r="N61" s="474"/>
      <c r="O61" s="474"/>
      <c r="P61" s="474"/>
      <c r="Q61" s="474"/>
      <c r="R61" s="475"/>
      <c r="S61" s="480"/>
      <c r="T61" s="481"/>
      <c r="U61" s="471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317"/>
      <c r="AN61" s="464"/>
      <c r="AO61" s="465"/>
      <c r="AP61" s="465"/>
      <c r="AQ61" s="465"/>
      <c r="AR61" s="465"/>
      <c r="AS61" s="465"/>
      <c r="AT61" s="465"/>
      <c r="AU61" s="465"/>
      <c r="AV61" s="465"/>
      <c r="AW61" s="465"/>
      <c r="AX61" s="465"/>
      <c r="AY61" s="46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337"/>
      <c r="B62" s="437"/>
      <c r="C62" s="437"/>
      <c r="D62" s="437"/>
      <c r="E62" s="437"/>
      <c r="F62" s="437"/>
      <c r="G62" s="437"/>
      <c r="H62" s="437"/>
      <c r="I62" s="474"/>
      <c r="J62" s="474"/>
      <c r="K62" s="474"/>
      <c r="L62" s="474"/>
      <c r="M62" s="474"/>
      <c r="N62" s="474"/>
      <c r="O62" s="474"/>
      <c r="P62" s="474"/>
      <c r="Q62" s="474"/>
      <c r="R62" s="475"/>
      <c r="S62" s="480"/>
      <c r="T62" s="481"/>
      <c r="U62" s="317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317"/>
      <c r="AN62" s="464"/>
      <c r="AO62" s="465"/>
      <c r="AP62" s="465"/>
      <c r="AQ62" s="465"/>
      <c r="AR62" s="465"/>
      <c r="AS62" s="465"/>
      <c r="AT62" s="465"/>
      <c r="AU62" s="465"/>
      <c r="AV62" s="465"/>
      <c r="AW62" s="465"/>
      <c r="AX62" s="465"/>
      <c r="AY62" s="46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337"/>
      <c r="B63" s="437"/>
      <c r="C63" s="437"/>
      <c r="D63" s="437"/>
      <c r="E63" s="437"/>
      <c r="F63" s="437"/>
      <c r="G63" s="437"/>
      <c r="H63" s="437"/>
      <c r="I63" s="476"/>
      <c r="J63" s="476"/>
      <c r="K63" s="476"/>
      <c r="L63" s="476"/>
      <c r="M63" s="476"/>
      <c r="N63" s="476"/>
      <c r="O63" s="476"/>
      <c r="P63" s="476"/>
      <c r="Q63" s="476"/>
      <c r="R63" s="477"/>
      <c r="S63" s="482"/>
      <c r="T63" s="483"/>
      <c r="U63" s="317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317"/>
      <c r="AN63" s="464"/>
      <c r="AO63" s="465"/>
      <c r="AP63" s="465"/>
      <c r="AQ63" s="465"/>
      <c r="AR63" s="465"/>
      <c r="AS63" s="465"/>
      <c r="AT63" s="465"/>
      <c r="AU63" s="465"/>
      <c r="AV63" s="465"/>
      <c r="AW63" s="465"/>
      <c r="AX63" s="465"/>
      <c r="AY63" s="46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337"/>
      <c r="B64" s="76"/>
      <c r="C64" s="76"/>
      <c r="D64" s="76"/>
      <c r="E64" s="76"/>
      <c r="F64" s="76"/>
      <c r="G64" s="110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10"/>
      <c r="S64" s="110"/>
      <c r="T64" s="110"/>
      <c r="U64" s="318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317"/>
      <c r="AN64" s="464"/>
      <c r="AO64" s="465"/>
      <c r="AP64" s="465"/>
      <c r="AQ64" s="465"/>
      <c r="AR64" s="465"/>
      <c r="AS64" s="465"/>
      <c r="AT64" s="465"/>
      <c r="AU64" s="465"/>
      <c r="AV64" s="465"/>
      <c r="AW64" s="465"/>
      <c r="AX64" s="465"/>
      <c r="AY64" s="46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2:101" ht="3.75" customHeight="1">
      <c r="B65" s="111"/>
      <c r="C65" s="111"/>
      <c r="D65" s="111"/>
      <c r="E65" s="111"/>
      <c r="F65" s="111"/>
      <c r="G65" s="111"/>
      <c r="H65" s="111"/>
      <c r="I65" s="108"/>
      <c r="J65" s="111"/>
      <c r="K65" s="111"/>
      <c r="L65" s="111"/>
      <c r="M65" s="111"/>
      <c r="N65" s="111"/>
      <c r="O65" s="111"/>
      <c r="P65" s="111"/>
      <c r="Q65" s="108"/>
      <c r="R65" s="111"/>
      <c r="S65" s="111"/>
      <c r="T65" s="111"/>
      <c r="U65" s="321"/>
      <c r="V65" s="111"/>
      <c r="W65" s="111"/>
      <c r="X65" s="111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317"/>
      <c r="AN65" s="464"/>
      <c r="AO65" s="465"/>
      <c r="AP65" s="465"/>
      <c r="AQ65" s="465"/>
      <c r="AR65" s="465"/>
      <c r="AS65" s="465"/>
      <c r="AT65" s="465"/>
      <c r="AU65" s="465"/>
      <c r="AV65" s="465"/>
      <c r="AW65" s="465"/>
      <c r="AX65" s="465"/>
      <c r="AY65" s="46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2:101" ht="3.75" customHeight="1">
      <c r="B66" s="111"/>
      <c r="C66" s="111"/>
      <c r="D66" s="111"/>
      <c r="E66" s="111"/>
      <c r="F66" s="111"/>
      <c r="G66" s="111"/>
      <c r="H66" s="111"/>
      <c r="I66" s="107"/>
      <c r="J66" s="111"/>
      <c r="K66" s="111"/>
      <c r="L66" s="111"/>
      <c r="M66" s="111"/>
      <c r="N66" s="111"/>
      <c r="O66" s="111"/>
      <c r="P66" s="111"/>
      <c r="Q66" s="107"/>
      <c r="R66" s="111"/>
      <c r="S66" s="111"/>
      <c r="T66" s="111"/>
      <c r="U66" s="321"/>
      <c r="V66" s="111"/>
      <c r="W66" s="111"/>
      <c r="X66" s="111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317"/>
      <c r="AN66" s="464"/>
      <c r="AO66" s="465"/>
      <c r="AP66" s="465"/>
      <c r="AQ66" s="465"/>
      <c r="AR66" s="465"/>
      <c r="AS66" s="465"/>
      <c r="AT66" s="465"/>
      <c r="AU66" s="465"/>
      <c r="AV66" s="465"/>
      <c r="AW66" s="465"/>
      <c r="AX66" s="465"/>
      <c r="AY66" s="46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2:101" ht="3.75" customHeight="1">
      <c r="B67" s="111"/>
      <c r="C67" s="111"/>
      <c r="D67" s="111"/>
      <c r="E67" s="111"/>
      <c r="F67" s="111"/>
      <c r="G67" s="111"/>
      <c r="H67" s="111"/>
      <c r="I67" s="107"/>
      <c r="J67" s="111"/>
      <c r="K67" s="111"/>
      <c r="L67" s="111"/>
      <c r="M67" s="111"/>
      <c r="N67" s="111"/>
      <c r="O67" s="111"/>
      <c r="P67" s="111"/>
      <c r="Q67" s="107"/>
      <c r="R67" s="111"/>
      <c r="S67" s="111"/>
      <c r="T67" s="111"/>
      <c r="U67" s="321"/>
      <c r="V67" s="111"/>
      <c r="W67" s="111"/>
      <c r="X67" s="111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317"/>
      <c r="AN67" s="464"/>
      <c r="AO67" s="465"/>
      <c r="AP67" s="465"/>
      <c r="AQ67" s="465"/>
      <c r="AR67" s="465"/>
      <c r="AS67" s="465"/>
      <c r="AT67" s="465"/>
      <c r="AU67" s="465"/>
      <c r="AV67" s="465"/>
      <c r="AW67" s="465"/>
      <c r="AX67" s="465"/>
      <c r="AY67" s="46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2:101" ht="3.75" customHeight="1">
      <c r="B68" s="111"/>
      <c r="C68" s="111"/>
      <c r="D68" s="111"/>
      <c r="E68" s="111"/>
      <c r="F68" s="111"/>
      <c r="G68" s="111"/>
      <c r="H68" s="111"/>
      <c r="I68" s="107"/>
      <c r="J68" s="111"/>
      <c r="K68" s="111"/>
      <c r="L68" s="111"/>
      <c r="M68" s="111"/>
      <c r="N68" s="111"/>
      <c r="O68" s="111"/>
      <c r="P68" s="111"/>
      <c r="Q68" s="107"/>
      <c r="R68" s="111"/>
      <c r="S68" s="111"/>
      <c r="T68" s="111"/>
      <c r="U68" s="321"/>
      <c r="V68" s="111"/>
      <c r="W68" s="111"/>
      <c r="X68" s="111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317"/>
      <c r="AN68" s="467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9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N69" s="450" t="s">
        <v>50</v>
      </c>
      <c r="AO69" s="450"/>
      <c r="AP69" s="450"/>
      <c r="AQ69" s="450"/>
      <c r="AR69" s="450"/>
      <c r="AS69" s="450"/>
      <c r="AT69" s="450"/>
      <c r="AU69" s="450"/>
      <c r="AV69" s="450"/>
      <c r="AW69" s="450"/>
      <c r="AX69" s="450"/>
      <c r="AY69" s="450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09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09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1:101" ht="3.75" customHeight="1">
      <c r="A73" s="320" t="str">
        <f>B73&amp;" "&amp;N73</f>
        <v>o 3. miesto 1 Kurilák R.</v>
      </c>
      <c r="B73" s="440" t="s">
        <v>165</v>
      </c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2"/>
      <c r="N73" s="437" t="str">
        <f>IF(ISNUMBER(AJ21),IF(AJ21&gt;AJ33,Z33,Z21),"")</f>
        <v>Kurilák R.</v>
      </c>
      <c r="O73" s="437"/>
      <c r="P73" s="437"/>
      <c r="Q73" s="437"/>
      <c r="R73" s="437"/>
      <c r="S73" s="437"/>
      <c r="T73" s="437"/>
      <c r="U73" s="437"/>
      <c r="V73" s="449">
        <v>8</v>
      </c>
      <c r="W73" s="449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2:101" ht="3.75" customHeight="1">
      <c r="B74" s="443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5"/>
      <c r="N74" s="437"/>
      <c r="O74" s="437"/>
      <c r="P74" s="437"/>
      <c r="Q74" s="437"/>
      <c r="R74" s="437"/>
      <c r="S74" s="437"/>
      <c r="T74" s="437"/>
      <c r="U74" s="437"/>
      <c r="V74" s="449"/>
      <c r="W74" s="449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2:101" ht="3.75" customHeight="1">
      <c r="B75" s="443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5"/>
      <c r="N75" s="437"/>
      <c r="O75" s="437"/>
      <c r="P75" s="437"/>
      <c r="Q75" s="437"/>
      <c r="R75" s="437"/>
      <c r="S75" s="437"/>
      <c r="T75" s="437"/>
      <c r="U75" s="437"/>
      <c r="V75" s="449"/>
      <c r="W75" s="449"/>
      <c r="X75" s="451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N75" s="106"/>
      <c r="AO75" s="106"/>
      <c r="AP75" s="106"/>
      <c r="AQ75" s="106"/>
      <c r="AR75" s="106"/>
      <c r="AS75" s="106"/>
      <c r="AT75" s="106"/>
      <c r="AU75" s="427"/>
      <c r="AV75" s="427"/>
      <c r="AW75" s="427"/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2:101" ht="3.75" customHeight="1">
      <c r="B76" s="446"/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8"/>
      <c r="N76" s="437"/>
      <c r="O76" s="437"/>
      <c r="P76" s="437"/>
      <c r="Q76" s="437"/>
      <c r="R76" s="437"/>
      <c r="S76" s="437"/>
      <c r="T76" s="437"/>
      <c r="U76" s="437"/>
      <c r="V76" s="449"/>
      <c r="W76" s="449"/>
      <c r="X76" s="451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N76" s="106"/>
      <c r="AO76" s="106"/>
      <c r="AP76" s="106"/>
      <c r="AQ76" s="106"/>
      <c r="AR76" s="106"/>
      <c r="AS76" s="106"/>
      <c r="AT76" s="106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09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318"/>
      <c r="V77" s="110"/>
      <c r="W77" s="110"/>
      <c r="X77" s="451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N77" s="106"/>
      <c r="AO77" s="106"/>
      <c r="AP77" s="106"/>
      <c r="AQ77" s="106"/>
      <c r="AR77" s="106"/>
      <c r="AS77" s="106"/>
      <c r="AT77" s="106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318"/>
      <c r="V78" s="110"/>
      <c r="W78" s="110"/>
      <c r="X78" s="278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N78" s="106"/>
      <c r="AO78" s="106"/>
      <c r="AP78" s="106"/>
      <c r="AQ78" s="106"/>
      <c r="AR78" s="106"/>
      <c r="AS78" s="106"/>
      <c r="AT78" s="106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428" t="s">
        <v>167</v>
      </c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30"/>
      <c r="V79" s="106"/>
      <c r="W79" s="106"/>
      <c r="X79" s="278"/>
      <c r="Y79" s="110"/>
      <c r="Z79" s="437" t="str">
        <f>N73</f>
        <v>Kurilák R.</v>
      </c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106"/>
      <c r="AL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431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3"/>
      <c r="V80" s="106"/>
      <c r="W80" s="106"/>
      <c r="X80" s="278"/>
      <c r="Y80" s="11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106"/>
      <c r="AL80" s="106"/>
      <c r="AN80" s="106"/>
      <c r="AO80" s="106"/>
      <c r="AP80" s="106"/>
      <c r="AQ80" s="106"/>
      <c r="AR80" s="106"/>
      <c r="AS80" s="106"/>
      <c r="AT80" s="106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8"/>
      <c r="BI80" s="438"/>
      <c r="BJ80" s="438"/>
      <c r="BK80" s="438"/>
      <c r="BL80" s="438"/>
      <c r="BM80" s="438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431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3"/>
      <c r="V81" s="106"/>
      <c r="W81" s="106"/>
      <c r="X81" s="278"/>
      <c r="Y81" s="110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106"/>
      <c r="AL81" s="106"/>
      <c r="AN81" s="106"/>
      <c r="AO81" s="106"/>
      <c r="AP81" s="106"/>
      <c r="AQ81" s="106"/>
      <c r="AR81" s="106"/>
      <c r="AS81" s="106"/>
      <c r="AT81" s="106"/>
      <c r="AU81" s="438"/>
      <c r="AV81" s="438"/>
      <c r="AW81" s="438"/>
      <c r="AX81" s="438"/>
      <c r="AY81" s="438"/>
      <c r="AZ81" s="438"/>
      <c r="BA81" s="438"/>
      <c r="BB81" s="438"/>
      <c r="BC81" s="438"/>
      <c r="BD81" s="438"/>
      <c r="BE81" s="438"/>
      <c r="BF81" s="438"/>
      <c r="BG81" s="438"/>
      <c r="BH81" s="438"/>
      <c r="BI81" s="438"/>
      <c r="BJ81" s="438"/>
      <c r="BK81" s="438"/>
      <c r="BL81" s="438"/>
      <c r="BM81" s="438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434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6"/>
      <c r="V82" s="106"/>
      <c r="W82" s="106"/>
      <c r="X82" s="278"/>
      <c r="Y82" s="110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106"/>
      <c r="AL82" s="106"/>
      <c r="AN82" s="106"/>
      <c r="AO82" s="106"/>
      <c r="AP82" s="106"/>
      <c r="AQ82" s="106"/>
      <c r="AR82" s="106"/>
      <c r="AS82" s="106"/>
      <c r="AT82" s="106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11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318"/>
      <c r="V83" s="110"/>
      <c r="W83" s="110"/>
      <c r="X83" s="278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N83" s="106"/>
      <c r="AO83" s="106"/>
      <c r="AP83" s="106"/>
      <c r="AQ83" s="106"/>
      <c r="AR83" s="106"/>
      <c r="AS83" s="106"/>
      <c r="AT83" s="106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11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318"/>
      <c r="V84" s="110"/>
      <c r="W84" s="110"/>
      <c r="X84" s="439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1:101" ht="3.75" customHeight="1">
      <c r="A85" s="320" t="str">
        <f>B85&amp;" "&amp;N85</f>
        <v>o 3. miesto 2 Riečičiar A.</v>
      </c>
      <c r="B85" s="440" t="s">
        <v>166</v>
      </c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2"/>
      <c r="N85" s="437" t="str">
        <f>IF(ISNUMBER(AJ45),IF(AJ45&gt;AJ57,Z57,Z45),"")</f>
        <v>Riečičiar A.</v>
      </c>
      <c r="O85" s="437"/>
      <c r="P85" s="437"/>
      <c r="Q85" s="437"/>
      <c r="R85" s="437"/>
      <c r="S85" s="437"/>
      <c r="T85" s="437"/>
      <c r="U85" s="437"/>
      <c r="V85" s="449">
        <v>3</v>
      </c>
      <c r="W85" s="449"/>
      <c r="X85" s="439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N85" s="106"/>
      <c r="AO85" s="106"/>
      <c r="AP85" s="106"/>
      <c r="AQ85" s="106"/>
      <c r="AR85" s="106"/>
      <c r="AS85" s="106"/>
      <c r="AT85" s="106"/>
      <c r="AU85" s="438"/>
      <c r="AV85" s="438"/>
      <c r="AW85" s="438"/>
      <c r="AX85" s="438"/>
      <c r="AY85" s="438"/>
      <c r="AZ85" s="438"/>
      <c r="BA85" s="438"/>
      <c r="BB85" s="438"/>
      <c r="BC85" s="438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2:101" ht="3.75" customHeight="1">
      <c r="B86" s="443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5"/>
      <c r="N86" s="437"/>
      <c r="O86" s="437"/>
      <c r="P86" s="437"/>
      <c r="Q86" s="437"/>
      <c r="R86" s="437"/>
      <c r="S86" s="437"/>
      <c r="T86" s="437"/>
      <c r="U86" s="437"/>
      <c r="V86" s="449"/>
      <c r="W86" s="449"/>
      <c r="X86" s="439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N86" s="106"/>
      <c r="AO86" s="106"/>
      <c r="AP86" s="106"/>
      <c r="AQ86" s="106"/>
      <c r="AR86" s="106"/>
      <c r="AS86" s="106"/>
      <c r="AT86" s="106"/>
      <c r="AU86" s="438"/>
      <c r="AV86" s="438"/>
      <c r="AW86" s="438"/>
      <c r="AX86" s="438"/>
      <c r="AY86" s="438"/>
      <c r="AZ86" s="438"/>
      <c r="BA86" s="438"/>
      <c r="BB86" s="438"/>
      <c r="BC86" s="438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2:101" ht="3.75" customHeight="1">
      <c r="B87" s="443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5"/>
      <c r="N87" s="437"/>
      <c r="O87" s="437"/>
      <c r="P87" s="437"/>
      <c r="Q87" s="437"/>
      <c r="R87" s="437"/>
      <c r="S87" s="437"/>
      <c r="T87" s="437"/>
      <c r="U87" s="437"/>
      <c r="V87" s="449"/>
      <c r="W87" s="449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N87" s="106"/>
      <c r="AO87" s="106"/>
      <c r="AP87" s="106"/>
      <c r="AQ87" s="106"/>
      <c r="AR87" s="106"/>
      <c r="AS87" s="106"/>
      <c r="AT87" s="106"/>
      <c r="AU87" s="438"/>
      <c r="AV87" s="438"/>
      <c r="AW87" s="438"/>
      <c r="AX87" s="438"/>
      <c r="AY87" s="438"/>
      <c r="AZ87" s="438"/>
      <c r="BA87" s="438"/>
      <c r="BB87" s="438"/>
      <c r="BC87" s="438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2:101" ht="3.75" customHeight="1">
      <c r="B88" s="446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8"/>
      <c r="N88" s="437"/>
      <c r="O88" s="437"/>
      <c r="P88" s="437"/>
      <c r="Q88" s="437"/>
      <c r="R88" s="437"/>
      <c r="S88" s="437"/>
      <c r="T88" s="437"/>
      <c r="U88" s="437"/>
      <c r="V88" s="449"/>
      <c r="W88" s="449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N88" s="106"/>
      <c r="AO88" s="106"/>
      <c r="AP88" s="106"/>
      <c r="AQ88" s="106"/>
      <c r="AR88" s="106"/>
      <c r="AS88" s="106"/>
      <c r="AT88" s="106"/>
      <c r="AU88" s="438"/>
      <c r="AV88" s="438"/>
      <c r="AW88" s="438"/>
      <c r="AX88" s="438"/>
      <c r="AY88" s="438"/>
      <c r="AZ88" s="438"/>
      <c r="BA88" s="438"/>
      <c r="BB88" s="438"/>
      <c r="BC88" s="438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84">
    <mergeCell ref="B3:L6"/>
    <mergeCell ref="M3:BM6"/>
    <mergeCell ref="AN9:AY24"/>
    <mergeCell ref="BB14:BC17"/>
    <mergeCell ref="BD14:BM17"/>
    <mergeCell ref="B18:H21"/>
    <mergeCell ref="I18:R21"/>
    <mergeCell ref="S18:T21"/>
    <mergeCell ref="BB19:BC22"/>
    <mergeCell ref="BD19:BM22"/>
    <mergeCell ref="U20:U22"/>
    <mergeCell ref="V21:Y24"/>
    <mergeCell ref="Z21:AI24"/>
    <mergeCell ref="AJ21:AK24"/>
    <mergeCell ref="U23:U25"/>
    <mergeCell ref="AL23:AL25"/>
    <mergeCell ref="B24:H27"/>
    <mergeCell ref="I24:R27"/>
    <mergeCell ref="S24:T27"/>
    <mergeCell ref="BB24:BC27"/>
    <mergeCell ref="BD24:BM27"/>
    <mergeCell ref="AN27:AN30"/>
    <mergeCell ref="AO27:AW30"/>
    <mergeCell ref="AX27:AY30"/>
    <mergeCell ref="AZ29:AZ31"/>
    <mergeCell ref="B30:H33"/>
    <mergeCell ref="I30:R33"/>
    <mergeCell ref="S30:T33"/>
    <mergeCell ref="U32:U34"/>
    <mergeCell ref="AL32:AL34"/>
    <mergeCell ref="V33:Y36"/>
    <mergeCell ref="Z33:AI36"/>
    <mergeCell ref="AJ33:AK36"/>
    <mergeCell ref="U35:U37"/>
    <mergeCell ref="B36:H39"/>
    <mergeCell ref="I36:R39"/>
    <mergeCell ref="S36:T39"/>
    <mergeCell ref="BB39:BM42"/>
    <mergeCell ref="B42:H45"/>
    <mergeCell ref="I42:R45"/>
    <mergeCell ref="S42:T45"/>
    <mergeCell ref="U44:U46"/>
    <mergeCell ref="V45:Y48"/>
    <mergeCell ref="Z45:AI48"/>
    <mergeCell ref="AJ45:AK48"/>
    <mergeCell ref="U47:U49"/>
    <mergeCell ref="AL47:AL49"/>
    <mergeCell ref="B48:H51"/>
    <mergeCell ref="I48:R51"/>
    <mergeCell ref="S48:T51"/>
    <mergeCell ref="AZ50:AZ52"/>
    <mergeCell ref="AN51:AN54"/>
    <mergeCell ref="AO51:AW54"/>
    <mergeCell ref="AX51:AY54"/>
    <mergeCell ref="B54:H57"/>
    <mergeCell ref="I54:R57"/>
    <mergeCell ref="S54:T57"/>
    <mergeCell ref="U56:U58"/>
    <mergeCell ref="AL56:AL58"/>
    <mergeCell ref="V57:Y60"/>
    <mergeCell ref="Z57:AI60"/>
    <mergeCell ref="AJ57:AK60"/>
    <mergeCell ref="AN57:AY68"/>
    <mergeCell ref="U59:U61"/>
    <mergeCell ref="B60:H63"/>
    <mergeCell ref="I60:R63"/>
    <mergeCell ref="S60:T63"/>
    <mergeCell ref="AU85:BC88"/>
    <mergeCell ref="AN69:AY72"/>
    <mergeCell ref="B73:M76"/>
    <mergeCell ref="N73:U76"/>
    <mergeCell ref="V73:W76"/>
    <mergeCell ref="X75:X77"/>
    <mergeCell ref="AU75:BC78"/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"/>
  <sheetViews>
    <sheetView showGridLines="0" tabSelected="1" zoomScalePageLayoutView="0" workbookViewId="0" topLeftCell="A18">
      <selection activeCell="AH32" sqref="AH32"/>
    </sheetView>
  </sheetViews>
  <sheetFormatPr defaultColWidth="9.125" defaultRowHeight="12.75"/>
  <cols>
    <col min="1" max="1" width="4.00390625" style="167" customWidth="1"/>
    <col min="2" max="2" width="11.875" style="167" customWidth="1"/>
    <col min="3" max="4" width="5.625" style="167" customWidth="1"/>
    <col min="5" max="5" width="5.625" style="167" hidden="1" customWidth="1"/>
    <col min="6" max="7" width="5.625" style="167" customWidth="1"/>
    <col min="8" max="8" width="5.625" style="167" hidden="1" customWidth="1"/>
    <col min="9" max="10" width="5.625" style="167" customWidth="1"/>
    <col min="11" max="11" width="5.625" style="167" hidden="1" customWidth="1"/>
    <col min="12" max="13" width="5.625" style="167" customWidth="1"/>
    <col min="14" max="14" width="5.625" style="167" hidden="1" customWidth="1"/>
    <col min="15" max="18" width="3.625" style="167" customWidth="1"/>
    <col min="19" max="20" width="4.625" style="167" customWidth="1"/>
    <col min="21" max="26" width="3.625" style="167" customWidth="1"/>
    <col min="27" max="27" width="11.00390625" style="167" hidden="1" customWidth="1"/>
    <col min="28" max="31" width="4.625" style="167" customWidth="1"/>
    <col min="32" max="42" width="4.625" style="168" customWidth="1"/>
    <col min="43" max="16384" width="9.125" style="168" customWidth="1"/>
  </cols>
  <sheetData>
    <row r="1" spans="1:29" ht="16.5" customHeight="1">
      <c r="A1" s="566" t="s">
        <v>74</v>
      </c>
      <c r="B1" s="567"/>
      <c r="C1" s="567"/>
      <c r="D1" s="567"/>
      <c r="E1" s="567"/>
      <c r="F1" s="568"/>
      <c r="G1" s="569" t="str">
        <f>'ÚDAJE BC2'!C7</f>
        <v>3. ligové kolo 2018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</row>
    <row r="2" spans="1:29" ht="16.5" customHeight="1">
      <c r="A2" s="566" t="s">
        <v>75</v>
      </c>
      <c r="B2" s="567"/>
      <c r="C2" s="567"/>
      <c r="D2" s="567"/>
      <c r="E2" s="567"/>
      <c r="F2" s="568"/>
      <c r="G2" s="573">
        <f>'ÚDAJE BC2'!C11</f>
        <v>42875</v>
      </c>
      <c r="H2" s="573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</row>
    <row r="3" spans="1:29" ht="16.5" customHeight="1">
      <c r="A3" s="566" t="s">
        <v>76</v>
      </c>
      <c r="B3" s="567"/>
      <c r="C3" s="567"/>
      <c r="D3" s="567"/>
      <c r="E3" s="567"/>
      <c r="F3" s="568"/>
      <c r="G3" s="569" t="str">
        <f>'ÚDAJE BC2'!C8&amp;'ÚDAJE BC2'!D8</f>
        <v>BC2</v>
      </c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</row>
    <row r="4" spans="1:29" ht="16.5" customHeight="1">
      <c r="A4" s="566" t="s">
        <v>77</v>
      </c>
      <c r="B4" s="567"/>
      <c r="C4" s="567"/>
      <c r="D4" s="567"/>
      <c r="E4" s="567"/>
      <c r="F4" s="568"/>
      <c r="G4" s="569" t="s">
        <v>95</v>
      </c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</row>
    <row r="5" spans="1:29" ht="16.5" customHeight="1">
      <c r="A5" s="566" t="s">
        <v>78</v>
      </c>
      <c r="B5" s="567"/>
      <c r="C5" s="567"/>
      <c r="D5" s="567"/>
      <c r="E5" s="567"/>
      <c r="F5" s="568"/>
      <c r="G5" s="569">
        <f>'ZOZNAM BC2'!J4</f>
        <v>13</v>
      </c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</row>
    <row r="6" spans="1:29" ht="16.5" customHeight="1">
      <c r="A6" s="566" t="s">
        <v>79</v>
      </c>
      <c r="B6" s="567"/>
      <c r="C6" s="567"/>
      <c r="D6" s="567"/>
      <c r="E6" s="567"/>
      <c r="F6" s="568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</row>
    <row r="7" spans="1:29" ht="16.5" customHeight="1">
      <c r="A7" s="566" t="s">
        <v>80</v>
      </c>
      <c r="B7" s="567"/>
      <c r="C7" s="567"/>
      <c r="D7" s="567"/>
      <c r="E7" s="567"/>
      <c r="F7" s="568"/>
      <c r="G7" s="569" t="s">
        <v>57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</row>
    <row r="8" ht="15.75" thickBot="1"/>
    <row r="9" spans="1:29" s="178" customFormat="1" ht="50.25" customHeight="1" thickBot="1">
      <c r="A9" s="553" t="s">
        <v>33</v>
      </c>
      <c r="B9" s="570"/>
      <c r="C9" s="555" t="str">
        <f>B10</f>
        <v>Mezík R.</v>
      </c>
      <c r="D9" s="556"/>
      <c r="E9" s="184"/>
      <c r="F9" s="557" t="str">
        <f>B11</f>
        <v>Marcin I.</v>
      </c>
      <c r="G9" s="556"/>
      <c r="H9" s="184"/>
      <c r="I9" s="571" t="str">
        <f>B12</f>
        <v>Mateášiková A.</v>
      </c>
      <c r="J9" s="572"/>
      <c r="K9" s="184"/>
      <c r="L9" s="558"/>
      <c r="M9" s="559"/>
      <c r="N9" s="184"/>
      <c r="O9" s="536" t="s">
        <v>81</v>
      </c>
      <c r="P9" s="550"/>
      <c r="Q9" s="536" t="s">
        <v>82</v>
      </c>
      <c r="R9" s="550"/>
      <c r="S9" s="551" t="s">
        <v>39</v>
      </c>
      <c r="T9" s="550"/>
      <c r="U9" s="551" t="s">
        <v>83</v>
      </c>
      <c r="V9" s="550"/>
      <c r="W9" s="551" t="s">
        <v>84</v>
      </c>
      <c r="X9" s="550"/>
      <c r="Y9" s="551" t="s">
        <v>85</v>
      </c>
      <c r="Z9" s="552"/>
      <c r="AA9" s="187"/>
      <c r="AB9" s="536" t="s">
        <v>44</v>
      </c>
      <c r="AC9" s="537"/>
    </row>
    <row r="10" spans="1:29" ht="24.75" customHeight="1">
      <c r="A10" s="234">
        <f>'SKUPINY BC2'!B7</f>
        <v>201</v>
      </c>
      <c r="B10" s="235" t="str">
        <f>'SKUPINY BC2'!C7</f>
        <v>Mezík R.</v>
      </c>
      <c r="C10" s="231"/>
      <c r="D10" s="192"/>
      <c r="E10" s="206"/>
      <c r="F10" s="193">
        <v>16</v>
      </c>
      <c r="G10" s="193">
        <v>0</v>
      </c>
      <c r="H10" s="206"/>
      <c r="I10" s="193">
        <v>19</v>
      </c>
      <c r="J10" s="193">
        <v>0</v>
      </c>
      <c r="K10" s="206"/>
      <c r="L10" s="315"/>
      <c r="M10" s="313"/>
      <c r="N10" s="208"/>
      <c r="O10" s="529">
        <f>IF($C10&gt;$D10,1,0)+IF($F10&gt;$G10,1,0)+IF($I10&gt;$J10,1,0)+IF(L10&gt;M10,1,0)+$E10+$H10+$K10+N10</f>
        <v>2</v>
      </c>
      <c r="P10" s="530"/>
      <c r="Q10" s="530">
        <f>SUM(N(IF(F10="","",1))+N(IF(I10="","",1))+N(IF(L10="","",1))+N(IF(C10="","",1)))</f>
        <v>2</v>
      </c>
      <c r="R10" s="530"/>
      <c r="S10" s="195">
        <f aca="true" t="shared" si="0" ref="S10:T13">IF(AND(C10="",F10="",I10="",L10=""),"",N(C10)+N(F10)+N(I10)+N(L10))</f>
        <v>35</v>
      </c>
      <c r="T10" s="195">
        <f t="shared" si="0"/>
        <v>0</v>
      </c>
      <c r="U10" s="531">
        <f>IF(Q10="","",ROUND(O10/Q10,2))</f>
        <v>1</v>
      </c>
      <c r="V10" s="531"/>
      <c r="W10" s="531">
        <f>IF(Q10="","",ROUND((S10-T10)/Q10,2))</f>
        <v>17.5</v>
      </c>
      <c r="X10" s="531"/>
      <c r="Y10" s="531">
        <f>IF(Q10="","",ROUND(S10/Q10,2))</f>
        <v>17.5</v>
      </c>
      <c r="Z10" s="531"/>
      <c r="AA10" s="196">
        <f>IF(SUM(C10:N10)=0,0,U10*1000000+W10*1000+Y10)</f>
        <v>1017517.5</v>
      </c>
      <c r="AB10" s="548">
        <f>IF(AA10=0,"",IF(LARGE(AA$10:AA$13,1)=AA10,1,IF(LARGE(AA$10:AA$13,2)=AA10,2,IF(LARGE(AA$10:AA$13,3)=AA10,3,IF(LARGE(AA$10:AA$13,4)=AA10,4,-1)))))</f>
        <v>1</v>
      </c>
      <c r="AC10" s="526"/>
    </row>
    <row r="11" spans="1:29" ht="24.75" customHeight="1">
      <c r="A11" s="236">
        <f>'SKUPINY BC2'!B8</f>
        <v>208</v>
      </c>
      <c r="B11" s="237" t="str">
        <f>'SKUPINY BC2'!C8</f>
        <v>Marcin I.</v>
      </c>
      <c r="C11" s="232">
        <f>IF(G10="","",G10)</f>
        <v>0</v>
      </c>
      <c r="D11" s="189">
        <f>IF(F10="","",F10)</f>
        <v>16</v>
      </c>
      <c r="E11" s="185"/>
      <c r="F11" s="188"/>
      <c r="G11" s="188"/>
      <c r="H11" s="185"/>
      <c r="I11" s="189">
        <v>6</v>
      </c>
      <c r="J11" s="189">
        <v>4</v>
      </c>
      <c r="K11" s="185"/>
      <c r="L11" s="314"/>
      <c r="M11" s="314"/>
      <c r="N11" s="209"/>
      <c r="O11" s="522">
        <f>IF($C11&gt;$D11,1,0)+IF($F11&gt;$G11,1,0)+IF($I11&gt;$J11,1,0)+IF(L11&gt;M11,1,0)+$E11+$H11+$K11+N11</f>
        <v>1</v>
      </c>
      <c r="P11" s="523"/>
      <c r="Q11" s="523">
        <f>SUM(N(IF(F11="","",1))+N(IF(I11="","",1))+N(IF(L11="","",1))+N(IF(C11="","",1)))</f>
        <v>2</v>
      </c>
      <c r="R11" s="523"/>
      <c r="S11" s="190">
        <f t="shared" si="0"/>
        <v>6</v>
      </c>
      <c r="T11" s="190">
        <f t="shared" si="0"/>
        <v>20</v>
      </c>
      <c r="U11" s="524">
        <f>IF(Q11="","",ROUND(O11/Q11,2))</f>
        <v>0.5</v>
      </c>
      <c r="V11" s="524"/>
      <c r="W11" s="524">
        <f>IF(Q11="","",ROUND((S11-T11)/Q11,2))</f>
        <v>-7</v>
      </c>
      <c r="X11" s="524"/>
      <c r="Y11" s="524">
        <f>IF(Q11="","",ROUND(S11/Q11,2))</f>
        <v>3</v>
      </c>
      <c r="Z11" s="524"/>
      <c r="AA11" s="186">
        <f>IF(SUM(C11:N11)=0,0,U11*1000000+W11*1000+Y11)</f>
        <v>493003</v>
      </c>
      <c r="AB11" s="562">
        <f>IF(AA11=0,"",IF(LARGE(AA$10:AA$13,1)=AA11,1,IF(LARGE(AA$10:AA$13,2)=AA11,2,IF(LARGE(AA$10:AA$13,3)=AA11,3,IF(LARGE(AA$10:AA$13,4)=AA11,4,-1)))))</f>
        <v>2</v>
      </c>
      <c r="AC11" s="563"/>
    </row>
    <row r="12" spans="1:29" ht="30.75" customHeight="1">
      <c r="A12" s="236">
        <f>'SKUPINY BC2'!B9</f>
        <v>209</v>
      </c>
      <c r="B12" s="276" t="str">
        <f>'SKUPINY BC2'!C9</f>
        <v>Mateášiková A.</v>
      </c>
      <c r="C12" s="232">
        <f>IF(J10="","",J10)</f>
        <v>0</v>
      </c>
      <c r="D12" s="189">
        <f>IF(I10="","",I10)</f>
        <v>19</v>
      </c>
      <c r="E12" s="185"/>
      <c r="F12" s="189">
        <f>IF(J11="","",J11)</f>
        <v>4</v>
      </c>
      <c r="G12" s="189">
        <f>IF(I11="","",I11)</f>
        <v>6</v>
      </c>
      <c r="H12" s="185"/>
      <c r="I12" s="188"/>
      <c r="J12" s="188"/>
      <c r="K12" s="185"/>
      <c r="L12" s="314"/>
      <c r="M12" s="314"/>
      <c r="N12" s="209"/>
      <c r="O12" s="522">
        <f>IF($C12&gt;$D12,1,0)+IF($F12&gt;$G12,1,0)+IF($I12&gt;$J12,1,0)+IF(L12&gt;M12,1,0)+$E12+$H12+$K12+N12</f>
        <v>0</v>
      </c>
      <c r="P12" s="523"/>
      <c r="Q12" s="523">
        <f>SUM(N(IF(F12="","",1))+N(IF(I12="","",1))+N(IF(L12="","",1))+N(IF(C12="","",1)))</f>
        <v>2</v>
      </c>
      <c r="R12" s="523"/>
      <c r="S12" s="190">
        <f t="shared" si="0"/>
        <v>4</v>
      </c>
      <c r="T12" s="190">
        <f t="shared" si="0"/>
        <v>25</v>
      </c>
      <c r="U12" s="524">
        <f>IF(Q12="","",ROUND(O12/Q12,2))</f>
        <v>0</v>
      </c>
      <c r="V12" s="524"/>
      <c r="W12" s="524">
        <f>IF(Q12="","",ROUND((S12-T12)/Q12,2))</f>
        <v>-10.5</v>
      </c>
      <c r="X12" s="524"/>
      <c r="Y12" s="524">
        <f>IF(Q12="","",ROUND(S12/Q12,2))</f>
        <v>2</v>
      </c>
      <c r="Z12" s="524"/>
      <c r="AA12" s="186">
        <f>IF(SUM(C12:N12)=0,0,U12*1000000+W12*1000+Y12)</f>
        <v>-10498</v>
      </c>
      <c r="AB12" s="564">
        <f>IF(AA12=0,"",IF(LARGE(AA$10:AA$13,1)=AA12,1,IF(LARGE(AA$10:AA$13,2)=AA12,2,IF(LARGE(AA$10:AA$13,3)=AA12,3,IF(LARGE(AA$10:AA$13,4)=AA12,4,-1)))))</f>
        <v>3</v>
      </c>
      <c r="AC12" s="565"/>
    </row>
    <row r="13" spans="1:29" ht="24.75" customHeight="1" hidden="1" thickBot="1">
      <c r="A13" s="238" t="e">
        <f>'SKUPINY BC2'!B10</f>
        <v>#N/A</v>
      </c>
      <c r="B13" s="239" t="e">
        <f>'SKUPINY BC2'!C10</f>
        <v>#N/A</v>
      </c>
      <c r="C13" s="233">
        <f>IF(M10="","",M10)</f>
      </c>
      <c r="D13" s="212">
        <f>IF(L10="","",L10)</f>
      </c>
      <c r="E13" s="207"/>
      <c r="F13" s="199">
        <f>IF(M11="","",M11)</f>
      </c>
      <c r="G13" s="199">
        <f>IF(L11="","",L11)</f>
      </c>
      <c r="H13" s="207"/>
      <c r="I13" s="199">
        <f>IF(M12="","",M12)</f>
      </c>
      <c r="J13" s="199">
        <f>IF(L12="","",L12)</f>
      </c>
      <c r="K13" s="207"/>
      <c r="L13" s="200"/>
      <c r="M13" s="200"/>
      <c r="N13" s="210"/>
      <c r="O13" s="517">
        <f>IF($C13&gt;$D13,1,0)+IF($F13&gt;$G13,1,0)+IF($I13&gt;$J13,1,0)+IF(L13&gt;M13,1,0)+$E13+$H13+$K13+N13</f>
        <v>0</v>
      </c>
      <c r="P13" s="518"/>
      <c r="Q13" s="518">
        <f>SUM(N(IF(F13="","",1))+N(IF(I13="","",1))+N(IF(L13="","",1))+N(IF(C13="","",1)))</f>
        <v>0</v>
      </c>
      <c r="R13" s="518"/>
      <c r="S13" s="201">
        <f t="shared" si="0"/>
      </c>
      <c r="T13" s="201">
        <f t="shared" si="0"/>
      </c>
      <c r="U13" s="519" t="e">
        <f>IF(Q13="","",ROUND(O13/Q13,2))</f>
        <v>#DIV/0!</v>
      </c>
      <c r="V13" s="519"/>
      <c r="W13" s="519" t="e">
        <f>IF(Q13="","",(S13-T13)/Q13)</f>
        <v>#VALUE!</v>
      </c>
      <c r="X13" s="519"/>
      <c r="Y13" s="519" t="e">
        <f>IF(Q13="","",ROUND(S13/Q13,2))</f>
        <v>#VALUE!</v>
      </c>
      <c r="Z13" s="519"/>
      <c r="AA13" s="202"/>
      <c r="AB13" s="560">
        <f>IF(AA13=0,"",IF(LARGE(AA$10:AA$13,1)=AA13,1,IF(LARGE(AA$10:AA$13,2)=AA13,2,IF(LARGE(AA$10:AA$13,3)=AA13,3,IF(LARGE(AA$10:AA$13,4)=AA13,4,-1)))))</f>
      </c>
      <c r="AC13" s="561"/>
    </row>
    <row r="14" ht="13.5" customHeight="1" thickBot="1"/>
    <row r="15" spans="1:29" s="178" customFormat="1" ht="50.25" customHeight="1" thickBot="1">
      <c r="A15" s="553" t="s">
        <v>34</v>
      </c>
      <c r="B15" s="554"/>
      <c r="C15" s="555" t="str">
        <f>B16</f>
        <v>Minarech P.</v>
      </c>
      <c r="D15" s="556"/>
      <c r="E15" s="184"/>
      <c r="F15" s="557" t="str">
        <f>B17</f>
        <v>Breznay M.</v>
      </c>
      <c r="G15" s="556"/>
      <c r="H15" s="184"/>
      <c r="I15" s="557" t="str">
        <f>B18</f>
        <v>Vavrica P.</v>
      </c>
      <c r="J15" s="556"/>
      <c r="K15" s="184"/>
      <c r="L15" s="558"/>
      <c r="M15" s="559"/>
      <c r="N15" s="184"/>
      <c r="O15" s="536" t="s">
        <v>81</v>
      </c>
      <c r="P15" s="550"/>
      <c r="Q15" s="536" t="s">
        <v>82</v>
      </c>
      <c r="R15" s="550"/>
      <c r="S15" s="551" t="s">
        <v>39</v>
      </c>
      <c r="T15" s="550"/>
      <c r="U15" s="551" t="s">
        <v>83</v>
      </c>
      <c r="V15" s="550"/>
      <c r="W15" s="551" t="s">
        <v>84</v>
      </c>
      <c r="X15" s="550"/>
      <c r="Y15" s="551" t="s">
        <v>85</v>
      </c>
      <c r="Z15" s="552"/>
      <c r="AA15" s="187"/>
      <c r="AB15" s="536" t="s">
        <v>44</v>
      </c>
      <c r="AC15" s="537"/>
    </row>
    <row r="16" spans="1:29" ht="24.75" customHeight="1">
      <c r="A16" s="234">
        <f>'SKUPINY BC2'!B15</f>
        <v>202</v>
      </c>
      <c r="B16" s="235" t="str">
        <f>'SKUPINY BC2'!C15</f>
        <v>Minarech P.</v>
      </c>
      <c r="C16" s="231"/>
      <c r="D16" s="192"/>
      <c r="E16" s="192"/>
      <c r="F16" s="193">
        <v>6</v>
      </c>
      <c r="G16" s="193">
        <v>0</v>
      </c>
      <c r="H16" s="194"/>
      <c r="I16" s="193">
        <v>16</v>
      </c>
      <c r="J16" s="193">
        <v>0</v>
      </c>
      <c r="K16" s="193"/>
      <c r="L16" s="313"/>
      <c r="M16" s="313"/>
      <c r="N16" s="203"/>
      <c r="O16" s="529">
        <f>IF($C16&gt;$D16,1,0)+IF($F16&gt;$G16,1,0)+IF($I16&gt;$J16,1,0)+IF(L16&gt;M16,1,0)+$E16+$H16+$K16+N16</f>
        <v>2</v>
      </c>
      <c r="P16" s="530"/>
      <c r="Q16" s="530">
        <f>SUM(N(IF(F16="","",1))+N(IF(I16="","",1))+N(IF(L16="","",1))+N(IF(C16="","",1)))</f>
        <v>2</v>
      </c>
      <c r="R16" s="530"/>
      <c r="S16" s="195">
        <f aca="true" t="shared" si="1" ref="S16:T19">IF(AND(C16="",F16="",I16="",L16=""),"",N(C16)+N(F16)+N(I16)+N(L16))</f>
        <v>22</v>
      </c>
      <c r="T16" s="195">
        <f t="shared" si="1"/>
        <v>0</v>
      </c>
      <c r="U16" s="531">
        <f>IF(Q16="","",ROUND(O16/Q16,2))</f>
        <v>1</v>
      </c>
      <c r="V16" s="531"/>
      <c r="W16" s="531">
        <f>IF(Q16="","",ROUND((S16-T16)/Q16,2))</f>
        <v>11</v>
      </c>
      <c r="X16" s="531"/>
      <c r="Y16" s="531">
        <f>IF(Q16="","",ROUND(S16/Q16,2))</f>
        <v>11</v>
      </c>
      <c r="Z16" s="531"/>
      <c r="AA16" s="196">
        <f>IF(SUM(C16:N16)=0,0,U16*1000000+W16*1000+Y16)</f>
        <v>1011011</v>
      </c>
      <c r="AB16" s="548">
        <f>IF(AA16=0,"",IF(LARGE(AA$16:AA$19,1)=AA16,1,IF(LARGE(AA$16:AA$19,2)=AA16,2,IF(LARGE(AA$16:AA$19,3)=AA16,3,IF(LARGE(AA$16:AA$19,4)=AA16,4,-1)))))</f>
        <v>1</v>
      </c>
      <c r="AC16" s="526"/>
    </row>
    <row r="17" spans="1:29" ht="24.75" customHeight="1">
      <c r="A17" s="236">
        <f>'SKUPINY BC2'!B16</f>
        <v>207</v>
      </c>
      <c r="B17" s="237" t="str">
        <f>'SKUPINY BC2'!C16</f>
        <v>Breznay M.</v>
      </c>
      <c r="C17" s="232">
        <f>IF(G16="","",G16)</f>
        <v>0</v>
      </c>
      <c r="D17" s="189">
        <f>IF(F16="","",F16)</f>
        <v>6</v>
      </c>
      <c r="E17" s="189"/>
      <c r="F17" s="188"/>
      <c r="G17" s="188"/>
      <c r="H17" s="188"/>
      <c r="I17" s="189">
        <v>13</v>
      </c>
      <c r="J17" s="189">
        <v>1</v>
      </c>
      <c r="K17" s="189"/>
      <c r="L17" s="314"/>
      <c r="M17" s="314"/>
      <c r="N17" s="204"/>
      <c r="O17" s="522">
        <f>IF($C17&gt;$D17,1,0)+IF($F17&gt;$G17,1,0)+IF($I17&gt;$J17,1,0)+IF(L17&gt;M17,1,0)+$E17+$H17+$K17+N17</f>
        <v>1</v>
      </c>
      <c r="P17" s="523"/>
      <c r="Q17" s="523">
        <f>SUM(N(IF(F17="","",1))+N(IF(I17="","",1))+N(IF(L17="","",1))+N(IF(C17="","",1)))</f>
        <v>2</v>
      </c>
      <c r="R17" s="523"/>
      <c r="S17" s="190">
        <f t="shared" si="1"/>
        <v>13</v>
      </c>
      <c r="T17" s="190">
        <f t="shared" si="1"/>
        <v>7</v>
      </c>
      <c r="U17" s="524">
        <f>IF(Q17="","",ROUND(O17/Q17,2))</f>
        <v>0.5</v>
      </c>
      <c r="V17" s="524"/>
      <c r="W17" s="524">
        <f>IF(Q17="","",ROUND((S17-T17)/Q17,2))</f>
        <v>3</v>
      </c>
      <c r="X17" s="524"/>
      <c r="Y17" s="524">
        <f>IF(Q17="","",ROUND(S17/Q17,2))</f>
        <v>6.5</v>
      </c>
      <c r="Z17" s="524"/>
      <c r="AA17" s="186">
        <f>IF(SUM(C17:N17)=0,0,U17*1000000+W17*1000+Y17)</f>
        <v>503006.5</v>
      </c>
      <c r="AB17" s="549">
        <f>IF(AA17=0,"",IF(LARGE(AA$16:AA$19,1)=AA17,1,IF(LARGE(AA$16:AA$19,2)=AA17,2,IF(LARGE(AA$16:AA$19,3)=AA17,3,IF(LARGE(AA$16:AA$19,4)=AA17,4,-1)))))</f>
        <v>2</v>
      </c>
      <c r="AC17" s="528"/>
    </row>
    <row r="18" spans="1:29" ht="24.75" customHeight="1">
      <c r="A18" s="236">
        <f>'SKUPINY BC2'!B17</f>
        <v>210</v>
      </c>
      <c r="B18" s="237" t="str">
        <f>'SKUPINY BC2'!C17</f>
        <v>Vavrica P.</v>
      </c>
      <c r="C18" s="232">
        <f>IF(J16="","",J16)</f>
        <v>0</v>
      </c>
      <c r="D18" s="189">
        <f>IF(I16="","",I16)</f>
        <v>16</v>
      </c>
      <c r="E18" s="189"/>
      <c r="F18" s="189">
        <f>IF(J17="","",J17)</f>
        <v>1</v>
      </c>
      <c r="G18" s="189">
        <f>IF(I17="","",I17)</f>
        <v>13</v>
      </c>
      <c r="H18" s="189"/>
      <c r="I18" s="188"/>
      <c r="J18" s="188"/>
      <c r="K18" s="188"/>
      <c r="L18" s="314"/>
      <c r="M18" s="314"/>
      <c r="N18" s="204"/>
      <c r="O18" s="522">
        <f>IF($C18&gt;$D18,1,0)+IF($F18&gt;$G18,1,0)+IF($I18&gt;$J18,1,0)+IF(L18&gt;M18,1,0)+$E18+$H18+$K18+N18</f>
        <v>0</v>
      </c>
      <c r="P18" s="523"/>
      <c r="Q18" s="523">
        <f>SUM(N(IF(F18="","",1))+N(IF(I18="","",1))+N(IF(L18="","",1))+N(IF(C18="","",1)))</f>
        <v>2</v>
      </c>
      <c r="R18" s="523"/>
      <c r="S18" s="190">
        <f t="shared" si="1"/>
        <v>1</v>
      </c>
      <c r="T18" s="190">
        <f t="shared" si="1"/>
        <v>29</v>
      </c>
      <c r="U18" s="524">
        <f>IF(Q18="","",ROUND(O18/Q18,2))</f>
        <v>0</v>
      </c>
      <c r="V18" s="524"/>
      <c r="W18" s="524">
        <f>IF(Q18="","",ROUND((S18-T18)/Q18,2))</f>
        <v>-14</v>
      </c>
      <c r="X18" s="524"/>
      <c r="Y18" s="524">
        <f>IF(Q18="","",ROUND(S18/Q18,2))</f>
        <v>0.5</v>
      </c>
      <c r="Z18" s="524"/>
      <c r="AA18" s="186">
        <f>IF(SUM(C18:N18)=0,0,U18*1000000+W18*1000+Y18)</f>
        <v>-13999.5</v>
      </c>
      <c r="AB18" s="546">
        <f>IF(AA18=0,"",IF(LARGE(AA$16:AA$19,1)=AA18,1,IF(LARGE(AA$16:AA$19,2)=AA18,2,IF(LARGE(AA$16:AA$19,3)=AA18,3,IF(LARGE(AA$16:AA$19,4)=AA18,4,-1)))))</f>
        <v>3</v>
      </c>
      <c r="AC18" s="516"/>
    </row>
    <row r="19" spans="1:29" ht="24.75" customHeight="1" hidden="1" thickBot="1">
      <c r="A19" s="238" t="e">
        <f>'SKUPINY BC2'!B18</f>
        <v>#N/A</v>
      </c>
      <c r="B19" s="239" t="e">
        <f>'SKUPINY BC2'!C18</f>
        <v>#N/A</v>
      </c>
      <c r="C19" s="233">
        <f>IF(M16="","",M16)</f>
      </c>
      <c r="D19" s="199">
        <f>IF(L16="","",L16)</f>
      </c>
      <c r="E19" s="199"/>
      <c r="F19" s="199">
        <f>IF(M17="","",M17)</f>
      </c>
      <c r="G19" s="199">
        <f>IF(L17="","",L17)</f>
      </c>
      <c r="H19" s="199"/>
      <c r="I19" s="199">
        <f>IF(M18="","",M18)</f>
      </c>
      <c r="J19" s="199">
        <f>IF(L18="","",L18)</f>
      </c>
      <c r="K19" s="199"/>
      <c r="L19" s="200"/>
      <c r="M19" s="200"/>
      <c r="N19" s="205"/>
      <c r="O19" s="517">
        <f>IF($C19&gt;$D19,1,0)+IF($F19&gt;$G19,1,0)+IF($I19&gt;$J19,1,0)+IF(L19&gt;M19,1,0)+$E19+$H19+$K19+N19</f>
        <v>0</v>
      </c>
      <c r="P19" s="518"/>
      <c r="Q19" s="518">
        <f>SUM(N(IF(F19="","",1))+N(IF(I19="","",1))+N(IF(L19="","",1))+N(IF(C19="","",1)))</f>
        <v>0</v>
      </c>
      <c r="R19" s="518"/>
      <c r="S19" s="201">
        <f t="shared" si="1"/>
      </c>
      <c r="T19" s="201">
        <f t="shared" si="1"/>
      </c>
      <c r="U19" s="519" t="e">
        <f>IF(Q19="","",ROUND(O19/Q19,2))</f>
        <v>#DIV/0!</v>
      </c>
      <c r="V19" s="519"/>
      <c r="W19" s="519" t="e">
        <f>IF(Q19="","",(S19-T19)/Q19)</f>
        <v>#VALUE!</v>
      </c>
      <c r="X19" s="519"/>
      <c r="Y19" s="519" t="e">
        <f>IF(Q19="","",ROUND(S19/Q19,2))</f>
        <v>#VALUE!</v>
      </c>
      <c r="Z19" s="519"/>
      <c r="AA19" s="202"/>
      <c r="AB19" s="547">
        <f>IF(AA19=0,"",IF(LARGE(AA$16:AA$19,1)=AA19,1,IF(LARGE(AA$16:AA$19,2)=AA19,2,IF(LARGE(AA$16:AA$19,3)=AA19,3,IF(LARGE(AA$16:AA$19,4)=AA19,4,-1)))))</f>
      </c>
      <c r="AC19" s="521"/>
    </row>
    <row r="20" ht="15.75" thickBot="1"/>
    <row r="21" spans="1:29" s="179" customFormat="1" ht="50.25" customHeight="1" thickBot="1">
      <c r="A21" s="538" t="s">
        <v>35</v>
      </c>
      <c r="B21" s="539"/>
      <c r="C21" s="540" t="str">
        <f>B22</f>
        <v>Jankechová E.</v>
      </c>
      <c r="D21" s="541"/>
      <c r="E21" s="181"/>
      <c r="F21" s="542" t="str">
        <f>B23</f>
        <v>Hlinka R.</v>
      </c>
      <c r="G21" s="541"/>
      <c r="H21" s="181"/>
      <c r="I21" s="542" t="str">
        <f>B24</f>
        <v>Riečičiar A.</v>
      </c>
      <c r="J21" s="541"/>
      <c r="K21" s="181"/>
      <c r="L21" s="544"/>
      <c r="M21" s="545"/>
      <c r="N21" s="181"/>
      <c r="O21" s="532" t="s">
        <v>81</v>
      </c>
      <c r="P21" s="533"/>
      <c r="Q21" s="532" t="s">
        <v>82</v>
      </c>
      <c r="R21" s="533"/>
      <c r="S21" s="534" t="s">
        <v>39</v>
      </c>
      <c r="T21" s="533"/>
      <c r="U21" s="534" t="s">
        <v>83</v>
      </c>
      <c r="V21" s="533"/>
      <c r="W21" s="534" t="s">
        <v>84</v>
      </c>
      <c r="X21" s="533"/>
      <c r="Y21" s="534" t="s">
        <v>85</v>
      </c>
      <c r="Z21" s="535"/>
      <c r="AA21" s="180"/>
      <c r="AB21" s="536" t="s">
        <v>44</v>
      </c>
      <c r="AC21" s="537"/>
    </row>
    <row r="22" spans="1:29" ht="30" customHeight="1">
      <c r="A22" s="234">
        <f>'SKUPINY BC2'!B23</f>
        <v>203</v>
      </c>
      <c r="B22" s="316" t="str">
        <f>'SKUPINY BC2'!C23</f>
        <v>Jankechová E.</v>
      </c>
      <c r="C22" s="231"/>
      <c r="D22" s="192"/>
      <c r="E22" s="192"/>
      <c r="F22" s="193">
        <v>13</v>
      </c>
      <c r="G22" s="193">
        <v>0</v>
      </c>
      <c r="H22" s="194"/>
      <c r="I22" s="193">
        <v>3</v>
      </c>
      <c r="J22" s="193">
        <v>4</v>
      </c>
      <c r="K22" s="193"/>
      <c r="L22" s="313"/>
      <c r="M22" s="313"/>
      <c r="N22" s="175"/>
      <c r="O22" s="529">
        <f>IF($C22&gt;$D22,1,0)+IF($F22&gt;$G22,1,0)+IF($I22&gt;$J22,1,0)+IF(L22&gt;M22,1,0)+$E22+$H22+$K22+N22</f>
        <v>1</v>
      </c>
      <c r="P22" s="530"/>
      <c r="Q22" s="530">
        <f>SUM(N(IF(F22="","",1))+N(IF(I22="","",1))+N(IF(L22="","",1))+N(IF(C22="","",1)))</f>
        <v>2</v>
      </c>
      <c r="R22" s="530"/>
      <c r="S22" s="195">
        <f aca="true" t="shared" si="2" ref="S22:T25">IF(AND(C22="",F22="",I22="",L22=""),"",N(C22)+N(F22)+N(I22)+N(L22))</f>
        <v>16</v>
      </c>
      <c r="T22" s="195">
        <f t="shared" si="2"/>
        <v>4</v>
      </c>
      <c r="U22" s="531">
        <f>IF(Q22="","",ROUND(O22/Q22,2))</f>
        <v>0.5</v>
      </c>
      <c r="V22" s="531"/>
      <c r="W22" s="531">
        <f>IF(Q22="","",ROUND((S22-T22)/Q22,2))</f>
        <v>6</v>
      </c>
      <c r="X22" s="531"/>
      <c r="Y22" s="531">
        <f>IF(Q22="","",ROUND(S22/Q22,2))</f>
        <v>8</v>
      </c>
      <c r="Z22" s="531"/>
      <c r="AA22" s="261">
        <f>IF(SUM(C22:N22)=0,0,U22*1000000+W22*1000+Y22)</f>
        <v>506008</v>
      </c>
      <c r="AB22" s="525">
        <f>IF(AA22=0,"",IF(LARGE(AA$22:AA$25,1)=AA22,1,IF(LARGE(AA$22:AA$25,2)=AA22,2,IF(LARGE(AA$22:AA$25,3)=AA22,3,IF(LARGE(AA$22:AA$25,4)=AA22,4,-1)))))</f>
        <v>2</v>
      </c>
      <c r="AC22" s="526"/>
    </row>
    <row r="23" spans="1:29" ht="24.75" customHeight="1">
      <c r="A23" s="236">
        <f>'SKUPINY BC2'!B24</f>
        <v>206</v>
      </c>
      <c r="B23" s="237" t="str">
        <f>'SKUPINY BC2'!C24</f>
        <v>Hlinka R.</v>
      </c>
      <c r="C23" s="232">
        <f>IF(G22="","",G22)</f>
        <v>0</v>
      </c>
      <c r="D23" s="189">
        <f>IF(F22="","",F22)</f>
        <v>13</v>
      </c>
      <c r="E23" s="189"/>
      <c r="F23" s="188"/>
      <c r="G23" s="188"/>
      <c r="H23" s="188"/>
      <c r="I23" s="189">
        <v>1</v>
      </c>
      <c r="J23" s="189">
        <v>5</v>
      </c>
      <c r="K23" s="189"/>
      <c r="L23" s="314"/>
      <c r="M23" s="314"/>
      <c r="N23" s="175"/>
      <c r="O23" s="522">
        <f>IF($C23&gt;$D23,1,0)+IF($F23&gt;$G23,1,0)+IF($I23&gt;$J23,1,0)+IF(L23&gt;M23,1,0)+$E23+$H23+$K23+N23</f>
        <v>0</v>
      </c>
      <c r="P23" s="523"/>
      <c r="Q23" s="523">
        <f>SUM(N(IF(F23="","",1))+N(IF(I23="","",1))+N(IF(L23="","",1))+N(IF(C23="","",1)))</f>
        <v>2</v>
      </c>
      <c r="R23" s="523"/>
      <c r="S23" s="190">
        <f t="shared" si="2"/>
        <v>1</v>
      </c>
      <c r="T23" s="190">
        <f t="shared" si="2"/>
        <v>18</v>
      </c>
      <c r="U23" s="524">
        <f>IF(Q23="","",ROUND(O23/Q23,2))</f>
        <v>0</v>
      </c>
      <c r="V23" s="524"/>
      <c r="W23" s="524">
        <f>IF(Q23="","",ROUND((S23-T23)/Q23,2))</f>
        <v>-8.5</v>
      </c>
      <c r="X23" s="524"/>
      <c r="Y23" s="524">
        <f>IF(Q23="","",ROUND(S23/Q23,2))</f>
        <v>0.5</v>
      </c>
      <c r="Z23" s="524"/>
      <c r="AA23" s="262">
        <f>IF(SUM(C23:N23)=0,0,U23*1000000+W23*1000+Y23)</f>
        <v>-8499.5</v>
      </c>
      <c r="AB23" s="515">
        <f>IF(AA23=0,"",IF(LARGE(AA$22:AA$25,1)=AA23,1,IF(LARGE(AA$22:AA$25,2)=AA23,2,IF(LARGE(AA$22:AA$25,3)=AA23,3,IF(LARGE(AA$22:AA$25,4)=AA23,4,-1)))))</f>
        <v>3</v>
      </c>
      <c r="AC23" s="516"/>
    </row>
    <row r="24" spans="1:29" ht="24.75" customHeight="1">
      <c r="A24" s="236">
        <f>'SKUPINY BC2'!B25</f>
        <v>211</v>
      </c>
      <c r="B24" s="237" t="str">
        <f>'SKUPINY BC2'!C25</f>
        <v>Riečičiar A.</v>
      </c>
      <c r="C24" s="232">
        <f>IF(J22="","",J22)</f>
        <v>4</v>
      </c>
      <c r="D24" s="189">
        <f>IF(I22="","",I22)</f>
        <v>3</v>
      </c>
      <c r="E24" s="189"/>
      <c r="F24" s="189">
        <f>IF(J23="","",J23)</f>
        <v>5</v>
      </c>
      <c r="G24" s="189">
        <f>IF(I23="","",I23)</f>
        <v>1</v>
      </c>
      <c r="H24" s="189"/>
      <c r="I24" s="188"/>
      <c r="J24" s="188"/>
      <c r="K24" s="188"/>
      <c r="L24" s="314"/>
      <c r="M24" s="314"/>
      <c r="N24" s="183"/>
      <c r="O24" s="522">
        <f>IF($C24&gt;$D24,1,0)+IF($F24&gt;$G24,1,0)+IF($I24&gt;$J24,1,0)+IF(L24&gt;M24,1,0)+$E24+$H24+$K24+N24</f>
        <v>2</v>
      </c>
      <c r="P24" s="523"/>
      <c r="Q24" s="523">
        <f>SUM(N(IF(F24="","",1))+N(IF(I24="","",1))+N(IF(L24="","",1))+N(IF(C24="","",1)))</f>
        <v>2</v>
      </c>
      <c r="R24" s="523"/>
      <c r="S24" s="190">
        <f t="shared" si="2"/>
        <v>9</v>
      </c>
      <c r="T24" s="190">
        <f t="shared" si="2"/>
        <v>4</v>
      </c>
      <c r="U24" s="524">
        <f>IF(Q24="","",ROUND(O24/Q24,2))</f>
        <v>1</v>
      </c>
      <c r="V24" s="524"/>
      <c r="W24" s="524">
        <f>IF(Q24="","",ROUND((S24-T24)/Q24,2))</f>
        <v>2.5</v>
      </c>
      <c r="X24" s="524"/>
      <c r="Y24" s="524">
        <f>IF(Q24="","",ROUND(S24/Q24,2))</f>
        <v>4.5</v>
      </c>
      <c r="Z24" s="524"/>
      <c r="AA24" s="262">
        <f>IF(SUM(C24:N24)=0,0,U24*1000000+W24*1000+Y24)</f>
        <v>1002504.5</v>
      </c>
      <c r="AB24" s="527">
        <f>IF(AA24=0,"",IF(LARGE(AA$22:AA$25,1)=AA24,1,IF(LARGE(AA$22:AA$25,2)=AA24,2,IF(LARGE(AA$22:AA$25,3)=AA24,3,IF(LARGE(AA$22:AA$25,4)=AA24,4,-1)))))</f>
        <v>1</v>
      </c>
      <c r="AC24" s="528"/>
    </row>
    <row r="25" spans="1:29" ht="24.75" customHeight="1" hidden="1" thickBot="1">
      <c r="A25" s="238" t="e">
        <f>'SKUPINY BC2'!B26</f>
        <v>#N/A</v>
      </c>
      <c r="B25" s="239" t="e">
        <f>'SKUPINY BC2'!C26</f>
        <v>#N/A</v>
      </c>
      <c r="C25" s="233">
        <f>IF(M22="","",M22)</f>
      </c>
      <c r="D25" s="199">
        <f>IF(L22="","",L22)</f>
      </c>
      <c r="E25" s="199"/>
      <c r="F25" s="199">
        <f>IF(M23="","",M23)</f>
      </c>
      <c r="G25" s="199">
        <f>IF(L23="","",L23)</f>
      </c>
      <c r="H25" s="199"/>
      <c r="I25" s="199">
        <f>IF(M24="","",M24)</f>
      </c>
      <c r="J25" s="199">
        <f>IF(L24="","",L24)</f>
      </c>
      <c r="K25" s="199"/>
      <c r="L25" s="200"/>
      <c r="M25" s="200"/>
      <c r="N25" s="182"/>
      <c r="O25" s="517">
        <f>IF($C25&gt;$D25,1,0)+IF($F25&gt;$G25,1,0)+IF($I25&gt;$J25,1,0)+IF(L25&gt;M25,1,0)+$E25+$H25+$K25+N25</f>
        <v>0</v>
      </c>
      <c r="P25" s="518"/>
      <c r="Q25" s="518">
        <f>SUM(N(IF(F25="","",1))+N(IF(I25="","",1))+N(IF(L25="","",1))+N(IF(C25="","",1)))</f>
        <v>0</v>
      </c>
      <c r="R25" s="518"/>
      <c r="S25" s="201">
        <f t="shared" si="2"/>
      </c>
      <c r="T25" s="201">
        <f t="shared" si="2"/>
      </c>
      <c r="U25" s="519" t="e">
        <f>IF(Q25="","",ROUND(O25/Q25,2))</f>
        <v>#DIV/0!</v>
      </c>
      <c r="V25" s="519"/>
      <c r="W25" s="519" t="e">
        <f>IF(Q25="","",(S25-T25)/Q25)</f>
        <v>#VALUE!</v>
      </c>
      <c r="X25" s="519"/>
      <c r="Y25" s="519" t="e">
        <f>IF(Q25="","",ROUND(S25/Q25,2))</f>
        <v>#VALUE!</v>
      </c>
      <c r="Z25" s="519"/>
      <c r="AA25" s="263"/>
      <c r="AB25" s="520">
        <f>IF(AA25=0,"",IF(LARGE(AA$22:AA$25,1)=AA25,1,IF(LARGE(AA$22:AA$25,2)=AA25,2,IF(LARGE(AA$22:AA$25,3)=AA25,3,IF(LARGE(AA$22:AA$25,4)=AA25,4,-1)))))</f>
      </c>
      <c r="AC25" s="521"/>
    </row>
    <row r="26" ht="15.75" thickBot="1"/>
    <row r="27" spans="1:29" s="179" customFormat="1" ht="50.25" customHeight="1" thickBot="1">
      <c r="A27" s="538" t="s">
        <v>36</v>
      </c>
      <c r="B27" s="539"/>
      <c r="C27" s="540" t="str">
        <f>B28</f>
        <v>Kurilák R.</v>
      </c>
      <c r="D27" s="541"/>
      <c r="E27" s="181"/>
      <c r="F27" s="542" t="str">
        <f>B29</f>
        <v>Kudláčová K.</v>
      </c>
      <c r="G27" s="541"/>
      <c r="H27" s="181"/>
      <c r="I27" s="542" t="str">
        <f>B30</f>
        <v>Gregor J.</v>
      </c>
      <c r="J27" s="541"/>
      <c r="K27" s="181"/>
      <c r="L27" s="542" t="str">
        <f>B31</f>
        <v>Špánik M.</v>
      </c>
      <c r="M27" s="543"/>
      <c r="N27" s="181"/>
      <c r="O27" s="532" t="s">
        <v>81</v>
      </c>
      <c r="P27" s="533"/>
      <c r="Q27" s="532" t="s">
        <v>82</v>
      </c>
      <c r="R27" s="533"/>
      <c r="S27" s="534" t="s">
        <v>39</v>
      </c>
      <c r="T27" s="533"/>
      <c r="U27" s="534" t="s">
        <v>83</v>
      </c>
      <c r="V27" s="533"/>
      <c r="W27" s="534" t="s">
        <v>84</v>
      </c>
      <c r="X27" s="533"/>
      <c r="Y27" s="534" t="s">
        <v>85</v>
      </c>
      <c r="Z27" s="535"/>
      <c r="AA27" s="180"/>
      <c r="AB27" s="536" t="s">
        <v>44</v>
      </c>
      <c r="AC27" s="537"/>
    </row>
    <row r="28" spans="1:29" ht="24.75" customHeight="1">
      <c r="A28" s="234">
        <f>'SKUPINY BC2'!B31</f>
        <v>204</v>
      </c>
      <c r="B28" s="235" t="str">
        <f>'SKUPINY BC2'!C31</f>
        <v>Kurilák R.</v>
      </c>
      <c r="C28" s="231"/>
      <c r="D28" s="192"/>
      <c r="E28" s="192"/>
      <c r="F28" s="193">
        <v>4</v>
      </c>
      <c r="G28" s="193">
        <v>1</v>
      </c>
      <c r="H28" s="194"/>
      <c r="I28" s="193">
        <v>6</v>
      </c>
      <c r="J28" s="193">
        <v>1</v>
      </c>
      <c r="K28" s="193"/>
      <c r="L28" s="193"/>
      <c r="M28" s="193"/>
      <c r="N28" s="175"/>
      <c r="O28" s="529">
        <f>IF($C28&gt;$D28,1,0)+IF($F28&gt;$G28,1,0)+IF($I28&gt;$J28,1,0)+IF(L28&gt;M28,1,0)+$E28+$H28+$K28+N28</f>
        <v>2</v>
      </c>
      <c r="P28" s="530"/>
      <c r="Q28" s="530">
        <f>SUM(N(IF(F28="","",1))+N(IF(I28="","",1))+N(IF(L28="","",1))+N(IF(C28="","",1)))</f>
        <v>2</v>
      </c>
      <c r="R28" s="530"/>
      <c r="S28" s="195">
        <f aca="true" t="shared" si="3" ref="S28:T31">IF(AND(C28="",F28="",I28="",L28=""),"",N(C28)+N(F28)+N(I28)+N(L28))</f>
        <v>10</v>
      </c>
      <c r="T28" s="195">
        <f t="shared" si="3"/>
        <v>2</v>
      </c>
      <c r="U28" s="531">
        <f>IF(Q28="","",ROUND(O28/Q28,2))</f>
        <v>1</v>
      </c>
      <c r="V28" s="531"/>
      <c r="W28" s="531">
        <f>IF(Q28="","",ROUND((S28-T28)/Q28,2))</f>
        <v>4</v>
      </c>
      <c r="X28" s="531"/>
      <c r="Y28" s="531">
        <f>IF(Q28="","",ROUND(S28/Q28,2))</f>
        <v>5</v>
      </c>
      <c r="Z28" s="531"/>
      <c r="AA28" s="257">
        <f>IF(SUM(C28:N28)=0,0,U28*1000000+W28*1000+Y28)</f>
        <v>1004005</v>
      </c>
      <c r="AB28" s="525">
        <f>IF(AA28=0,"",IF(LARGE(AA$28:AA$31,1)=AA28,1,IF(LARGE(AA$28:AA$31,2)=AA28,2,IF(LARGE(AA$28:AA$31,3)=AA28,3,IF(LARGE(AA$28:AA$31,4)=AA28,4,-1)))))</f>
        <v>1</v>
      </c>
      <c r="AC28" s="526"/>
    </row>
    <row r="29" spans="1:29" ht="24.75" customHeight="1">
      <c r="A29" s="236">
        <f>'SKUPINY BC2'!B32</f>
        <v>205</v>
      </c>
      <c r="B29" s="237" t="str">
        <f>'SKUPINY BC2'!C32</f>
        <v>Kudláčová K.</v>
      </c>
      <c r="C29" s="232">
        <f>IF(G28="","",G28)</f>
        <v>1</v>
      </c>
      <c r="D29" s="189">
        <f>IF(F28="","",F28)</f>
        <v>4</v>
      </c>
      <c r="E29" s="189"/>
      <c r="F29" s="188"/>
      <c r="G29" s="188"/>
      <c r="H29" s="188"/>
      <c r="I29" s="185">
        <v>11</v>
      </c>
      <c r="J29" s="185">
        <v>0</v>
      </c>
      <c r="K29" s="189"/>
      <c r="L29" s="189"/>
      <c r="M29" s="189"/>
      <c r="N29" s="175"/>
      <c r="O29" s="522">
        <f>IF($C29&gt;$D29,1,0)+IF($F29&gt;$G29,1,0)+IF($I29&gt;$J29,1,0)+IF(L29&gt;M29,1,0)+$E29+$H29+$K29+N29</f>
        <v>1</v>
      </c>
      <c r="P29" s="523"/>
      <c r="Q29" s="523">
        <f>SUM(N(IF(F29="","",1))+N(IF(I29="","",1))+N(IF(L29="","",1))+N(IF(C29="","",1)))</f>
        <v>2</v>
      </c>
      <c r="R29" s="523"/>
      <c r="S29" s="190">
        <f t="shared" si="3"/>
        <v>12</v>
      </c>
      <c r="T29" s="190">
        <f t="shared" si="3"/>
        <v>4</v>
      </c>
      <c r="U29" s="524">
        <f>IF(Q29="","",ROUND(O29/Q29,2))</f>
        <v>0.5</v>
      </c>
      <c r="V29" s="524"/>
      <c r="W29" s="524">
        <f>IF(Q29="","",ROUND((S29-T29)/Q29,2))</f>
        <v>4</v>
      </c>
      <c r="X29" s="524"/>
      <c r="Y29" s="524">
        <f>IF(Q29="","",ROUND(S29/Q29,2))</f>
        <v>6</v>
      </c>
      <c r="Z29" s="524"/>
      <c r="AA29" s="258">
        <f>IF(SUM(C29:N29)=0,0,U29*1000000+W29*1000+Y29)</f>
        <v>504006</v>
      </c>
      <c r="AB29" s="527">
        <f>IF(AA29=0,"",IF(LARGE(AA$28:AA$31,1)=AA29,1,IF(LARGE(AA$28:AA$31,2)=AA29,2,IF(LARGE(AA$28:AA$31,3)=AA29,3,IF(LARGE(AA$28:AA$31,4)=AA29,4,-1)))))</f>
        <v>2</v>
      </c>
      <c r="AC29" s="528"/>
    </row>
    <row r="30" spans="1:29" ht="24.75" customHeight="1">
      <c r="A30" s="236">
        <f>'SKUPINY BC2'!B33</f>
        <v>212</v>
      </c>
      <c r="B30" s="237" t="str">
        <f>'SKUPINY BC2'!C33</f>
        <v>Gregor J.</v>
      </c>
      <c r="C30" s="232">
        <f>IF(J28="","",J28)</f>
        <v>1</v>
      </c>
      <c r="D30" s="189">
        <f>IF(I28="","",I28)</f>
        <v>6</v>
      </c>
      <c r="E30" s="189"/>
      <c r="F30" s="189">
        <f>IF(J29="","",J29)</f>
        <v>0</v>
      </c>
      <c r="G30" s="189">
        <f>IF(I29="","",I29)</f>
        <v>11</v>
      </c>
      <c r="H30" s="189"/>
      <c r="I30" s="188"/>
      <c r="J30" s="188"/>
      <c r="K30" s="188"/>
      <c r="L30" s="189"/>
      <c r="M30" s="189"/>
      <c r="N30" s="183"/>
      <c r="O30" s="522">
        <f>IF($C30&gt;$D30,1,0)+IF($F30&gt;$G30,1,0)+IF($I30&gt;$J30,1,0)+IF(L30&gt;M30,1,0)+$E30+$H30+$K30+N30</f>
        <v>0</v>
      </c>
      <c r="P30" s="523"/>
      <c r="Q30" s="523">
        <f>SUM(N(IF(F30="","",1))+N(IF(I30="","",1))+N(IF(L30="","",1))+N(IF(C30="","",1)))</f>
        <v>2</v>
      </c>
      <c r="R30" s="523"/>
      <c r="S30" s="190">
        <f t="shared" si="3"/>
        <v>1</v>
      </c>
      <c r="T30" s="190">
        <f t="shared" si="3"/>
        <v>17</v>
      </c>
      <c r="U30" s="524">
        <f>IF(Q30="","",ROUND(O30/Q30,2))</f>
        <v>0</v>
      </c>
      <c r="V30" s="524"/>
      <c r="W30" s="524">
        <f>IF(Q30="","",ROUND((S30-T30)/Q30,2))</f>
        <v>-8</v>
      </c>
      <c r="X30" s="524"/>
      <c r="Y30" s="524">
        <f>IF(Q30="","",ROUND(S30/Q30,2))</f>
        <v>0.5</v>
      </c>
      <c r="Z30" s="524"/>
      <c r="AA30" s="258">
        <f>IF(SUM(C30:N30)=0,0,U30*1000000+W30*1000+Y30)</f>
        <v>-7999.5</v>
      </c>
      <c r="AB30" s="515">
        <f>IF(AA30=0,"",IF(LARGE(AA$28:AA$31,1)=AA30,1,IF(LARGE(AA$28:AA$31,2)=AA30,2,IF(LARGE(AA$28:AA$31,3)=AA30,3,IF(LARGE(AA$28:AA$31,4)=AA30,4,-1)))))</f>
        <v>4</v>
      </c>
      <c r="AC30" s="516"/>
    </row>
    <row r="31" spans="1:29" ht="24.75" customHeight="1" thickBot="1">
      <c r="A31" s="238">
        <f>'SKUPINY BC2'!B34</f>
        <v>213</v>
      </c>
      <c r="B31" s="239" t="str">
        <f>'SKUPINY BC2'!C34</f>
        <v>Špánik M.</v>
      </c>
      <c r="C31" s="364">
        <v>0</v>
      </c>
      <c r="D31" s="365">
        <v>11</v>
      </c>
      <c r="E31" s="365"/>
      <c r="F31" s="365">
        <v>0</v>
      </c>
      <c r="G31" s="365">
        <v>5</v>
      </c>
      <c r="H31" s="365"/>
      <c r="I31" s="365">
        <v>0</v>
      </c>
      <c r="J31" s="365">
        <v>3</v>
      </c>
      <c r="K31" s="365"/>
      <c r="L31" s="366"/>
      <c r="M31" s="366"/>
      <c r="N31" s="182"/>
      <c r="O31" s="517">
        <f>IF($C31&gt;$D31,1,0)+IF($F31&gt;$G31,1,0)+IF($I31&gt;$J31,1,0)+IF(L31&gt;M31,1,0)+$E31+$H31+$K31+N31</f>
        <v>0</v>
      </c>
      <c r="P31" s="518"/>
      <c r="Q31" s="518">
        <f>SUM(N(IF(F31="","",1))+N(IF(I31="","",1))+N(IF(L31="","",1))+N(IF(C31="","",1)))</f>
        <v>3</v>
      </c>
      <c r="R31" s="518"/>
      <c r="S31" s="201">
        <f t="shared" si="3"/>
        <v>0</v>
      </c>
      <c r="T31" s="201">
        <f t="shared" si="3"/>
        <v>19</v>
      </c>
      <c r="U31" s="519">
        <f>IF(Q31="","",ROUND(O31/Q31,2))</f>
        <v>0</v>
      </c>
      <c r="V31" s="519"/>
      <c r="W31" s="519">
        <f>IF(Q31="","",(S31-T31)/Q31)</f>
        <v>-6.333333333333333</v>
      </c>
      <c r="X31" s="519"/>
      <c r="Y31" s="519">
        <f>IF(Q31="","",ROUND(S31/Q31,2))</f>
        <v>0</v>
      </c>
      <c r="Z31" s="519"/>
      <c r="AA31" s="259">
        <f>IF(SUM(C31:N31)=0,0,U31*1000000+W31*1000+Y31)</f>
        <v>-6333.333333333333</v>
      </c>
      <c r="AB31" s="520">
        <f>IF(AA31=0,"",IF(LARGE(AA$28:AA$31,1)=AA31,1,IF(LARGE(AA$28:AA$31,2)=AA31,2,IF(LARGE(AA$28:AA$31,3)=AA31,3,IF(LARGE(AA$28:AA$31,4)=AA31,4,-1)))))</f>
        <v>3</v>
      </c>
      <c r="AC31" s="521"/>
    </row>
  </sheetData>
  <sheetProtection/>
  <mergeCells count="158">
    <mergeCell ref="A1:F1"/>
    <mergeCell ref="G1:AC1"/>
    <mergeCell ref="A2:F2"/>
    <mergeCell ref="G2:AC2"/>
    <mergeCell ref="A3:F3"/>
    <mergeCell ref="G3:AC3"/>
    <mergeCell ref="A4:F4"/>
    <mergeCell ref="G4:AC4"/>
    <mergeCell ref="A5:F5"/>
    <mergeCell ref="G5:AC5"/>
    <mergeCell ref="A6:F6"/>
    <mergeCell ref="G6:AC6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B9:AC9"/>
    <mergeCell ref="O10:P10"/>
    <mergeCell ref="Q10:R10"/>
    <mergeCell ref="U10:V10"/>
    <mergeCell ref="W10:X10"/>
    <mergeCell ref="Y10:Z10"/>
    <mergeCell ref="W12:X12"/>
    <mergeCell ref="Y12:Z12"/>
    <mergeCell ref="AB10:AC10"/>
    <mergeCell ref="O11:P11"/>
    <mergeCell ref="Q11:R11"/>
    <mergeCell ref="U11:V11"/>
    <mergeCell ref="W11:X11"/>
    <mergeCell ref="Y11:Z11"/>
    <mergeCell ref="AB11:AC11"/>
    <mergeCell ref="AB12:AC12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AB15:AC15"/>
    <mergeCell ref="A15:B15"/>
    <mergeCell ref="C15:D15"/>
    <mergeCell ref="F15:G15"/>
    <mergeCell ref="I15:J15"/>
    <mergeCell ref="L15:M15"/>
    <mergeCell ref="O15:P15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W18:X18"/>
    <mergeCell ref="Y18:Z18"/>
    <mergeCell ref="AB16:AC16"/>
    <mergeCell ref="O17:P17"/>
    <mergeCell ref="Q17:R17"/>
    <mergeCell ref="U17:V17"/>
    <mergeCell ref="W17:X17"/>
    <mergeCell ref="Y17:Z17"/>
    <mergeCell ref="AB17:AC17"/>
    <mergeCell ref="O16:P16"/>
    <mergeCell ref="AB18:AC18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AB21:AC21"/>
    <mergeCell ref="A21:B21"/>
    <mergeCell ref="C21:D21"/>
    <mergeCell ref="F21:G21"/>
    <mergeCell ref="I21:J21"/>
    <mergeCell ref="L21:M21"/>
    <mergeCell ref="O21:P21"/>
    <mergeCell ref="U22:V22"/>
    <mergeCell ref="W22:X22"/>
    <mergeCell ref="Y22:Z22"/>
    <mergeCell ref="Q21:R21"/>
    <mergeCell ref="S21:T21"/>
    <mergeCell ref="U21:V21"/>
    <mergeCell ref="W21:X21"/>
    <mergeCell ref="Y21:Z21"/>
    <mergeCell ref="AB22:AC22"/>
    <mergeCell ref="O23:P23"/>
    <mergeCell ref="Q23:R23"/>
    <mergeCell ref="U23:V23"/>
    <mergeCell ref="W23:X23"/>
    <mergeCell ref="AB24:AC24"/>
    <mergeCell ref="Y23:Z23"/>
    <mergeCell ref="AB23:AC23"/>
    <mergeCell ref="O22:P22"/>
    <mergeCell ref="Q22:R22"/>
    <mergeCell ref="U25:V25"/>
    <mergeCell ref="W25:X25"/>
    <mergeCell ref="Y25:Z25"/>
    <mergeCell ref="AB25:AC25"/>
    <mergeCell ref="Q24:R24"/>
    <mergeCell ref="U24:V24"/>
    <mergeCell ref="W24:X24"/>
    <mergeCell ref="Y24:Z24"/>
    <mergeCell ref="AB27:AC27"/>
    <mergeCell ref="O24:P24"/>
    <mergeCell ref="A27:B27"/>
    <mergeCell ref="C27:D27"/>
    <mergeCell ref="F27:G27"/>
    <mergeCell ref="I27:J27"/>
    <mergeCell ref="L27:M27"/>
    <mergeCell ref="O27:P27"/>
    <mergeCell ref="O25:P25"/>
    <mergeCell ref="Q25:R25"/>
    <mergeCell ref="Q28:R28"/>
    <mergeCell ref="U28:V28"/>
    <mergeCell ref="W28:X28"/>
    <mergeCell ref="Y28:Z28"/>
    <mergeCell ref="Q27:R27"/>
    <mergeCell ref="S27:T27"/>
    <mergeCell ref="U27:V27"/>
    <mergeCell ref="W27:X27"/>
    <mergeCell ref="Y27:Z27"/>
    <mergeCell ref="W30:X30"/>
    <mergeCell ref="Y30:Z30"/>
    <mergeCell ref="AB28:AC28"/>
    <mergeCell ref="O29:P29"/>
    <mergeCell ref="Q29:R29"/>
    <mergeCell ref="U29:V29"/>
    <mergeCell ref="W29:X29"/>
    <mergeCell ref="Y29:Z29"/>
    <mergeCell ref="AB29:AC29"/>
    <mergeCell ref="O28:P28"/>
    <mergeCell ref="AB30:AC30"/>
    <mergeCell ref="O31:P31"/>
    <mergeCell ref="Q31:R31"/>
    <mergeCell ref="U31:V31"/>
    <mergeCell ref="W31:X31"/>
    <mergeCell ref="Y31:Z31"/>
    <mergeCell ref="AB31:AC31"/>
    <mergeCell ref="O30:P30"/>
    <mergeCell ref="Q30:R30"/>
    <mergeCell ref="U30:V30"/>
  </mergeCells>
  <printOptions/>
  <pageMargins left="0.35433070866141736" right="0.3937007874015748" top="0.3937007874015748" bottom="0.2362204724409449" header="0.31496062992125984" footer="0.1968503937007874"/>
  <pageSetup fitToHeight="0" fitToWidth="1" horizontalDpi="600" verticalDpi="600" orientation="landscape" paperSize="9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1" sqref="C11:G11"/>
    </sheetView>
  </sheetViews>
  <sheetFormatPr defaultColWidth="8.87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6" max="11" width="8.875" style="0" customWidth="1"/>
    <col min="12" max="12" width="2.50390625" style="0" customWidth="1"/>
    <col min="13" max="13" width="8.87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83">
        <f>C11</f>
        <v>43240</v>
      </c>
      <c r="U3" s="383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84" t="s">
        <v>107</v>
      </c>
      <c r="D7" s="385"/>
      <c r="E7" s="385"/>
      <c r="F7" s="385"/>
      <c r="G7" s="38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4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400</v>
      </c>
      <c r="O8" s="9">
        <f>N8+1</f>
        <v>401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86" t="s">
        <v>63</v>
      </c>
      <c r="D9" s="386"/>
      <c r="E9" s="386"/>
      <c r="F9" s="386"/>
      <c r="G9" s="386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84" t="s">
        <v>127</v>
      </c>
      <c r="D10" s="385"/>
      <c r="E10" s="385"/>
      <c r="F10" s="385"/>
      <c r="G10" s="38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82">
        <v>43240</v>
      </c>
      <c r="D11" s="382"/>
      <c r="E11" s="382"/>
      <c r="F11" s="382"/>
      <c r="G11" s="38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2018-05-20T12:40:47Z</cp:lastPrinted>
  <dcterms:created xsi:type="dcterms:W3CDTF">2014-02-19T06:30:34Z</dcterms:created>
  <dcterms:modified xsi:type="dcterms:W3CDTF">2018-05-20T16:26:35Z</dcterms:modified>
  <cp:category/>
  <cp:version/>
  <cp:contentType/>
  <cp:contentStatus/>
</cp:coreProperties>
</file>