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480" windowHeight="8190" tabRatio="724" activeTab="6"/>
  </bookViews>
  <sheets>
    <sheet name="ÚDAJE" sheetId="1" r:id="rId1"/>
    <sheet name="ZOZNAM" sheetId="2" r:id="rId2"/>
    <sheet name="SKUPINY" sheetId="3" r:id="rId3"/>
    <sheet name="A" sheetId="4" r:id="rId4"/>
    <sheet name="B" sheetId="5" r:id="rId5"/>
    <sheet name="C" sheetId="6" state="hidden" r:id="rId6"/>
    <sheet name="PAVÚK" sheetId="7" r:id="rId7"/>
    <sheet name="skupiny2" sheetId="8" r:id="rId8"/>
    <sheet name="skupiny2_vzorce" sheetId="9" r:id="rId9"/>
    <sheet name="BC3 rozpis" sheetId="10" r:id="rId10"/>
  </sheets>
  <definedNames>
    <definedName name="NPool">'ZOZNAM'!$AC$5:$AD$13</definedName>
    <definedName name="_xlnm.Print_Area" localSheetId="6">'PAVÚK'!$E$3:$BM$88</definedName>
    <definedName name="_xlnm.Print_Area" localSheetId="2">'SKUPINY'!$A$1:$I$19</definedName>
    <definedName name="_xlnm.Print_Area" localSheetId="1">'ZOZNAM'!$B$2:$J$20</definedName>
    <definedName name="Posice">'ZOZNAM'!$G$5:$G$41</definedName>
    <definedName name="Rank">'ZOZNAM'!$B$5:$G$41</definedName>
    <definedName name="Trida">'ZOZNAM'!$B$2</definedName>
  </definedNames>
  <calcPr fullCalcOnLoad="1"/>
</workbook>
</file>

<file path=xl/sharedStrings.xml><?xml version="1.0" encoding="utf-8"?>
<sst xmlns="http://schemas.openxmlformats.org/spreadsheetml/2006/main" count="344" uniqueCount="139">
  <si>
    <t xml:space="preserve">  Názou preteku:</t>
  </si>
  <si>
    <t xml:space="preserve">         Kategória:</t>
  </si>
  <si>
    <t>BC</t>
  </si>
  <si>
    <t xml:space="preserve">      Zapisovaťeľ:</t>
  </si>
  <si>
    <t xml:space="preserve">    !!!!! nezmazat udaje !!!!!</t>
  </si>
  <si>
    <t xml:space="preserve">  Hlavný rozhodca :</t>
  </si>
  <si>
    <t xml:space="preserve">               Dátum:</t>
  </si>
  <si>
    <t xml:space="preserve">  VYPISUJE SA</t>
  </si>
  <si>
    <t xml:space="preserve">   Kategória:      BC</t>
  </si>
  <si>
    <t>St.č.</t>
  </si>
  <si>
    <t>Priezvisko</t>
  </si>
  <si>
    <t>Meno</t>
  </si>
  <si>
    <t>Priezvisko M.</t>
  </si>
  <si>
    <t>Klub</t>
  </si>
  <si>
    <t>Miesto</t>
  </si>
  <si>
    <t>počet hráčov</t>
  </si>
  <si>
    <t>A1</t>
  </si>
  <si>
    <t>A, B</t>
  </si>
  <si>
    <t>B1</t>
  </si>
  <si>
    <t>A, B, C</t>
  </si>
  <si>
    <t>A2</t>
  </si>
  <si>
    <t>A, B, C, D</t>
  </si>
  <si>
    <t>B2</t>
  </si>
  <si>
    <t>A, B, C, D, E</t>
  </si>
  <si>
    <t>A3</t>
  </si>
  <si>
    <t>A, B, C, D, E, F</t>
  </si>
  <si>
    <t>B3</t>
  </si>
  <si>
    <t>A, B, C, D, E, F, G</t>
  </si>
  <si>
    <t>A, B, C, D, E, F, G, H</t>
  </si>
  <si>
    <t>A, B, C, D, E, F, G, H, I</t>
  </si>
  <si>
    <t>A, B, C, D, E, F, G, H, I, J</t>
  </si>
  <si>
    <t>SKUPINY BC3</t>
  </si>
  <si>
    <t>Názou preteku:</t>
  </si>
  <si>
    <t>Skupina</t>
  </si>
  <si>
    <t>A</t>
  </si>
  <si>
    <t>B</t>
  </si>
  <si>
    <t>C</t>
  </si>
  <si>
    <t>D</t>
  </si>
  <si>
    <t>Skupina A</t>
  </si>
  <si>
    <t>Víťazstvá</t>
  </si>
  <si>
    <t>Skóre</t>
  </si>
  <si>
    <t>k1</t>
  </si>
  <si>
    <t>k2</t>
  </si>
  <si>
    <t>k3</t>
  </si>
  <si>
    <t>Koeficient</t>
  </si>
  <si>
    <t>Poradie</t>
  </si>
  <si>
    <t>:</t>
  </si>
  <si>
    <t xml:space="preserve">         Hlavný rozhodca :</t>
  </si>
  <si>
    <t xml:space="preserve">    Zapisovaťeľ:</t>
  </si>
  <si>
    <t xml:space="preserve">    Dátum:</t>
  </si>
  <si>
    <t>BOCCIA</t>
  </si>
  <si>
    <t>kategória:      jednotlivci</t>
  </si>
  <si>
    <t>Skupina B</t>
  </si>
  <si>
    <t>Názov preteku:</t>
  </si>
  <si>
    <t>1.</t>
  </si>
  <si>
    <t>2.</t>
  </si>
  <si>
    <t>1. A</t>
  </si>
  <si>
    <t>3.</t>
  </si>
  <si>
    <t>ZOM Prešov</t>
  </si>
  <si>
    <t xml:space="preserve">      3. - 4. miesto:   (TB)</t>
  </si>
  <si>
    <t>7.</t>
  </si>
  <si>
    <t>4.</t>
  </si>
  <si>
    <t>6.</t>
  </si>
  <si>
    <t>5.</t>
  </si>
  <si>
    <t>8.</t>
  </si>
  <si>
    <t>Miroslav</t>
  </si>
  <si>
    <t>Skupina C</t>
  </si>
  <si>
    <t>Ondrej Bašták Ďurán</t>
  </si>
  <si>
    <t>Altius</t>
  </si>
  <si>
    <t>ČASOVÝ ROZPIS ZÁPASOV</t>
  </si>
  <si>
    <t>cca. časy</t>
  </si>
  <si>
    <t>kurt č.1</t>
  </si>
  <si>
    <t>kurt č.2</t>
  </si>
  <si>
    <t>kurt č.4</t>
  </si>
  <si>
    <t>rozhoduje:</t>
  </si>
  <si>
    <t>OBEDŇAJŠIA PRESTÁVKA</t>
  </si>
  <si>
    <t>ŠTVRŤ-FINÁLE</t>
  </si>
  <si>
    <t>SEMI-FINÁLE</t>
  </si>
  <si>
    <t>FINÁLE</t>
  </si>
  <si>
    <t>vyhlásenie víťazov</t>
  </si>
  <si>
    <t>vyhodnotenie</t>
  </si>
  <si>
    <t>odovzdávanie cien</t>
  </si>
  <si>
    <t>SKUPINY - HRÁČI</t>
  </si>
  <si>
    <t>A - číslo - meno</t>
  </si>
  <si>
    <t>B - číslo - meno</t>
  </si>
  <si>
    <t>Názov turnaja:</t>
  </si>
  <si>
    <t>Dátum:</t>
  </si>
  <si>
    <t>Kategória:</t>
  </si>
  <si>
    <t>Miesto konania turnaja:</t>
  </si>
  <si>
    <t>Počet prihlásených hráčov:</t>
  </si>
  <si>
    <t>Počet zúčastnených hráčov:</t>
  </si>
  <si>
    <t>Organizátor:</t>
  </si>
  <si>
    <t xml:space="preserve"> ZOM Prešov</t>
  </si>
  <si>
    <t>Počet výhier</t>
  </si>
  <si>
    <t>Počet odohratých zápasov</t>
  </si>
  <si>
    <t>Koeficient K1 (podľa počtu víťazstiev)</t>
  </si>
  <si>
    <t>Koeficient K2 (podľa skóre)</t>
  </si>
  <si>
    <t>Koeficient K3 (podľa získaných bodov)</t>
  </si>
  <si>
    <t>Mihová I.</t>
  </si>
  <si>
    <t>2. ligové kolo - BOCCIA</t>
  </si>
  <si>
    <t>Strehársky M.</t>
  </si>
  <si>
    <t>Prášil M.</t>
  </si>
  <si>
    <t>Žitňáková Ž.</t>
  </si>
  <si>
    <t>1.B</t>
  </si>
  <si>
    <t>2. ligové kolo 2017</t>
  </si>
  <si>
    <t>Klohna</t>
  </si>
  <si>
    <t>Škvarnová</t>
  </si>
  <si>
    <t>Tižo</t>
  </si>
  <si>
    <t>Bielak</t>
  </si>
  <si>
    <t>Boris</t>
  </si>
  <si>
    <t>Ľuba</t>
  </si>
  <si>
    <t>Michal</t>
  </si>
  <si>
    <t>Burianek</t>
  </si>
  <si>
    <t>Rostašová</t>
  </si>
  <si>
    <t>Smolková</t>
  </si>
  <si>
    <t>Fábry</t>
  </si>
  <si>
    <t>Adam</t>
  </si>
  <si>
    <t>Eva</t>
  </si>
  <si>
    <t>Mária</t>
  </si>
  <si>
    <t>František</t>
  </si>
  <si>
    <t>OMD Farfalletta</t>
  </si>
  <si>
    <t>OMD Boccian</t>
  </si>
  <si>
    <t>A4</t>
  </si>
  <si>
    <t>B4</t>
  </si>
  <si>
    <t>2. ligové kolo kat. BC3 Turie / 8. 04. 2017</t>
  </si>
  <si>
    <t>Stanislav Svinčiak</t>
  </si>
  <si>
    <t>BC 3</t>
  </si>
  <si>
    <t>Telocvičňa ZŠ Turie</t>
  </si>
  <si>
    <r>
      <t xml:space="preserve">   </t>
    </r>
    <r>
      <rPr>
        <b/>
        <u val="single"/>
        <sz val="14"/>
        <color indexed="17"/>
        <rFont val="Arial CE"/>
        <family val="0"/>
      </rPr>
      <t>BOCCIA - LIGOVÝ TURNAJ - BC3 - jednotlivci - ZŠ Turie - 8.04.2017</t>
    </r>
  </si>
  <si>
    <t>2. B</t>
  </si>
  <si>
    <t>2. A</t>
  </si>
  <si>
    <t>kurt č.3</t>
  </si>
  <si>
    <t>Malíková J.</t>
  </si>
  <si>
    <t>Grega M.</t>
  </si>
  <si>
    <t>Figurová F.</t>
  </si>
  <si>
    <t>Svinčiak S.</t>
  </si>
  <si>
    <t>Sotoniak D.</t>
  </si>
  <si>
    <t>13:00 - 13:30</t>
  </si>
  <si>
    <t>16:10 - 16:30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</si>
</sst>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dd/mm/yy;@"/>
  </numFmts>
  <fonts count="75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72"/>
      <name val="AntiqOliTEE"/>
      <family val="0"/>
    </font>
    <font>
      <b/>
      <sz val="16"/>
      <color indexed="12"/>
      <name val="Arial CE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2"/>
      <name val="Tahoma"/>
      <family val="2"/>
    </font>
    <font>
      <b/>
      <sz val="2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54"/>
      <name val="AntiqOliTEE"/>
      <family val="0"/>
    </font>
    <font>
      <b/>
      <sz val="30"/>
      <name val="AntiqOliTE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color indexed="62"/>
      <name val="Arial CE"/>
      <family val="2"/>
    </font>
    <font>
      <sz val="10"/>
      <color indexed="62"/>
      <name val="Arial CE"/>
      <family val="2"/>
    </font>
    <font>
      <b/>
      <sz val="10"/>
      <color indexed="62"/>
      <name val="Arial CE"/>
      <family val="2"/>
    </font>
    <font>
      <b/>
      <sz val="12"/>
      <color indexed="62"/>
      <name val="Arial CE"/>
      <family val="2"/>
    </font>
    <font>
      <sz val="8"/>
      <color indexed="62"/>
      <name val="Arial CE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36"/>
      <color indexed="62"/>
      <name val="Arial"/>
      <family val="2"/>
    </font>
    <font>
      <sz val="36"/>
      <color indexed="62"/>
      <name val="AntiqOliTEE"/>
      <family val="0"/>
    </font>
    <font>
      <sz val="36"/>
      <color indexed="62"/>
      <name val="Arial"/>
      <family val="2"/>
    </font>
    <font>
      <sz val="8"/>
      <color indexed="62"/>
      <name val="Arial"/>
      <family val="2"/>
    </font>
    <font>
      <i/>
      <sz val="8"/>
      <color indexed="62"/>
      <name val="Arial CE"/>
      <family val="2"/>
    </font>
    <font>
      <b/>
      <sz val="14"/>
      <color indexed="62"/>
      <name val="Arial CE"/>
      <family val="2"/>
    </font>
    <font>
      <b/>
      <sz val="6"/>
      <color indexed="10"/>
      <name val="Arial"/>
      <family val="2"/>
    </font>
    <font>
      <i/>
      <sz val="9"/>
      <color indexed="62"/>
      <name val="Arial"/>
      <family val="2"/>
    </font>
    <font>
      <sz val="9"/>
      <color indexed="62"/>
      <name val="Arial CE"/>
      <family val="2"/>
    </font>
    <font>
      <b/>
      <sz val="22"/>
      <color indexed="62"/>
      <name val="AntiqOliTEE"/>
      <family val="0"/>
    </font>
    <font>
      <b/>
      <sz val="11"/>
      <color indexed="62"/>
      <name val="Arial"/>
      <family val="2"/>
    </font>
    <font>
      <sz val="8"/>
      <name val="Arial CE"/>
      <family val="2"/>
    </font>
    <font>
      <b/>
      <sz val="10"/>
      <color indexed="63"/>
      <name val="Arial CE"/>
      <family val="2"/>
    </font>
    <font>
      <b/>
      <sz val="14"/>
      <name val="Arial CE"/>
      <family val="0"/>
    </font>
    <font>
      <b/>
      <u val="single"/>
      <sz val="14"/>
      <color indexed="17"/>
      <name val="Arial CE"/>
      <family val="0"/>
    </font>
    <font>
      <b/>
      <sz val="16"/>
      <name val="Arial CE"/>
      <family val="0"/>
    </font>
    <font>
      <b/>
      <i/>
      <sz val="12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2"/>
      <color indexed="63"/>
      <name val="Arial CE"/>
      <family val="2"/>
    </font>
    <font>
      <sz val="11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Arial CE"/>
      <family val="2"/>
    </font>
    <font>
      <b/>
      <sz val="16"/>
      <color theme="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9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/>
      <bottom style="thin"/>
    </border>
    <border>
      <left style="thin"/>
      <right/>
      <top style="medium"/>
      <bottom style="thin"/>
    </border>
    <border>
      <left style="hair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medium"/>
      <top style="thin"/>
      <bottom/>
    </border>
    <border>
      <left style="hair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0" applyAlignment="0">
      <protection/>
    </xf>
    <xf numFmtId="0" fontId="9" fillId="0" borderId="0" applyAlignment="0"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3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68">
    <xf numFmtId="0" fontId="0" fillId="0" borderId="0" xfId="0" applyAlignment="1">
      <alignment/>
    </xf>
    <xf numFmtId="0" fontId="0" fillId="21" borderId="0" xfId="0" applyFill="1" applyAlignment="1">
      <alignment/>
    </xf>
    <xf numFmtId="0" fontId="0" fillId="21" borderId="0" xfId="0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0" fillId="21" borderId="0" xfId="0" applyFill="1" applyBorder="1" applyAlignment="1">
      <alignment vertical="center"/>
    </xf>
    <xf numFmtId="0" fontId="0" fillId="21" borderId="12" xfId="0" applyFill="1" applyBorder="1" applyAlignment="1">
      <alignment vertic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19" fillId="0" borderId="16" xfId="0" applyFont="1" applyFill="1" applyBorder="1" applyAlignment="1">
      <alignment vertical="center"/>
    </xf>
    <xf numFmtId="0" fontId="0" fillId="24" borderId="16" xfId="0" applyFill="1" applyBorder="1" applyAlignment="1">
      <alignment/>
    </xf>
    <xf numFmtId="0" fontId="0" fillId="24" borderId="17" xfId="0" applyFont="1" applyFill="1" applyBorder="1" applyAlignment="1">
      <alignment/>
    </xf>
    <xf numFmtId="0" fontId="9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20" fillId="0" borderId="10" xfId="47" applyFont="1" applyFill="1" applyBorder="1" applyAlignment="1">
      <alignment vertical="center" wrapText="1"/>
      <protection/>
    </xf>
    <xf numFmtId="0" fontId="0" fillId="24" borderId="0" xfId="0" applyFont="1" applyFill="1" applyBorder="1" applyAlignment="1">
      <alignment/>
    </xf>
    <xf numFmtId="0" fontId="21" fillId="21" borderId="0" xfId="0" applyFont="1" applyFill="1" applyBorder="1" applyAlignment="1">
      <alignment vertical="center"/>
    </xf>
    <xf numFmtId="0" fontId="0" fillId="21" borderId="0" xfId="0" applyFill="1" applyAlignment="1">
      <alignment readingOrder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20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1" xfId="0" applyFont="1" applyFill="1" applyBorder="1" applyAlignment="1">
      <alignment/>
    </xf>
    <xf numFmtId="0" fontId="19" fillId="0" borderId="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21" xfId="0" applyFont="1" applyBorder="1" applyAlignment="1">
      <alignment horizontal="left"/>
    </xf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49" applyFont="1" applyFill="1" applyBorder="1">
      <alignment/>
      <protection/>
    </xf>
    <xf numFmtId="0" fontId="25" fillId="0" borderId="0" xfId="49" applyFont="1" applyFill="1" applyBorder="1" applyAlignment="1">
      <alignment horizontal="center"/>
      <protection/>
    </xf>
    <xf numFmtId="0" fontId="0" fillId="0" borderId="21" xfId="0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8" fillId="0" borderId="0" xfId="47" applyFont="1" applyBorder="1" applyAlignment="1">
      <alignment vertical="center" wrapText="1"/>
      <protection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/>
    </xf>
    <xf numFmtId="0" fontId="1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9" fillId="0" borderId="0" xfId="0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right"/>
      <protection hidden="1" locked="0"/>
    </xf>
    <xf numFmtId="0" fontId="19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hidden="1" locked="0"/>
    </xf>
    <xf numFmtId="0" fontId="30" fillId="0" borderId="0" xfId="0" applyFont="1" applyAlignment="1" applyProtection="1">
      <alignment/>
      <protection hidden="1"/>
    </xf>
    <xf numFmtId="0" fontId="9" fillId="0" borderId="0" xfId="47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9" fillId="0" borderId="0" xfId="46" applyAlignment="1">
      <alignment/>
      <protection/>
    </xf>
    <xf numFmtId="0" fontId="9" fillId="0" borderId="0" xfId="46" applyAlignment="1">
      <alignment horizontal="center" vertical="center"/>
      <protection/>
    </xf>
    <xf numFmtId="0" fontId="33" fillId="0" borderId="0" xfId="46" applyFont="1" applyAlignment="1">
      <alignment horizontal="center" vertical="center"/>
      <protection/>
    </xf>
    <xf numFmtId="0" fontId="9" fillId="0" borderId="0" xfId="46" applyBorder="1" applyAlignment="1">
      <alignment horizontal="center"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/>
      <protection/>
    </xf>
    <xf numFmtId="0" fontId="34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vertical="center"/>
      <protection/>
    </xf>
    <xf numFmtId="0" fontId="33" fillId="0" borderId="0" xfId="46" applyFont="1" applyBorder="1" applyAlignment="1">
      <alignment horizontal="center" vertical="center"/>
      <protection/>
    </xf>
    <xf numFmtId="0" fontId="9" fillId="0" borderId="0" xfId="46" applyBorder="1" applyAlignment="1">
      <alignment vertical="center"/>
      <protection/>
    </xf>
    <xf numFmtId="0" fontId="9" fillId="0" borderId="0" xfId="46" applyBorder="1" applyAlignment="1">
      <alignment horizontal="left" vertical="center" indent="1"/>
      <protection/>
    </xf>
    <xf numFmtId="0" fontId="9" fillId="0" borderId="0" xfId="46" applyFont="1" applyBorder="1" applyAlignment="1">
      <alignment vertical="center"/>
      <protection/>
    </xf>
    <xf numFmtId="0" fontId="32" fillId="0" borderId="0" xfId="47" applyFont="1" applyBorder="1" applyAlignment="1">
      <alignment vertical="center"/>
      <protection/>
    </xf>
    <xf numFmtId="0" fontId="35" fillId="0" borderId="0" xfId="46" applyFont="1" applyBorder="1" applyAlignment="1">
      <alignment vertical="center"/>
      <protection/>
    </xf>
    <xf numFmtId="0" fontId="37" fillId="0" borderId="0" xfId="0" applyFont="1" applyAlignment="1" applyProtection="1">
      <alignment horizontal="center"/>
      <protection hidden="1"/>
    </xf>
    <xf numFmtId="0" fontId="38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9" fillId="0" borderId="0" xfId="0" applyFont="1" applyAlignment="1" applyProtection="1">
      <alignment horizontal="left"/>
      <protection hidden="1"/>
    </xf>
    <xf numFmtId="0" fontId="38" fillId="0" borderId="18" xfId="0" applyFont="1" applyBorder="1" applyAlignment="1" applyProtection="1">
      <alignment horizontal="center" vertic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9" fillId="19" borderId="22" xfId="0" applyFont="1" applyFill="1" applyBorder="1" applyAlignment="1" applyProtection="1">
      <alignment horizontal="center" vertical="center"/>
      <protection hidden="1"/>
    </xf>
    <xf numFmtId="0" fontId="39" fillId="19" borderId="23" xfId="0" applyFont="1" applyFill="1" applyBorder="1" applyAlignment="1" applyProtection="1">
      <alignment horizontal="center" vertical="center"/>
      <protection hidden="1"/>
    </xf>
    <xf numFmtId="0" fontId="40" fillId="0" borderId="13" xfId="0" applyFont="1" applyBorder="1" applyAlignment="1" applyProtection="1">
      <alignment horizontal="right"/>
      <protection hidden="1"/>
    </xf>
    <xf numFmtId="0" fontId="40" fillId="0" borderId="14" xfId="0" applyFont="1" applyBorder="1" applyAlignment="1" applyProtection="1">
      <alignment horizontal="center"/>
      <protection hidden="1"/>
    </xf>
    <xf numFmtId="0" fontId="40" fillId="0" borderId="15" xfId="0" applyFont="1" applyBorder="1" applyAlignment="1" applyProtection="1">
      <alignment horizontal="left"/>
      <protection hidden="1"/>
    </xf>
    <xf numFmtId="0" fontId="40" fillId="0" borderId="14" xfId="0" applyFont="1" applyBorder="1" applyAlignment="1" applyProtection="1">
      <alignment horizontal="left"/>
      <protection hidden="1"/>
    </xf>
    <xf numFmtId="0" fontId="41" fillId="0" borderId="16" xfId="0" applyFont="1" applyBorder="1" applyAlignment="1" applyProtection="1">
      <alignment/>
      <protection hidden="1"/>
    </xf>
    <xf numFmtId="0" fontId="41" fillId="0" borderId="17" xfId="0" applyFont="1" applyBorder="1" applyAlignment="1" applyProtection="1">
      <alignment horizontal="center"/>
      <protection hidden="1"/>
    </xf>
    <xf numFmtId="0" fontId="41" fillId="0" borderId="18" xfId="0" applyFont="1" applyBorder="1" applyAlignment="1" applyProtection="1">
      <alignment horizontal="left"/>
      <protection hidden="1"/>
    </xf>
    <xf numFmtId="0" fontId="41" fillId="0" borderId="17" xfId="0" applyFont="1" applyBorder="1" applyAlignment="1" applyProtection="1">
      <alignment horizontal="left"/>
      <protection hidden="1"/>
    </xf>
    <xf numFmtId="0" fontId="40" fillId="0" borderId="13" xfId="0" applyFont="1" applyBorder="1" applyAlignment="1" applyProtection="1">
      <alignment horizontal="right"/>
      <protection hidden="1" locked="0"/>
    </xf>
    <xf numFmtId="0" fontId="40" fillId="0" borderId="15" xfId="0" applyFont="1" applyBorder="1" applyAlignment="1" applyProtection="1">
      <alignment horizontal="left"/>
      <protection hidden="1" locked="0"/>
    </xf>
    <xf numFmtId="0" fontId="41" fillId="0" borderId="17" xfId="0" applyFont="1" applyBorder="1" applyAlignment="1" applyProtection="1">
      <alignment horizontal="right"/>
      <protection hidden="1" locked="0"/>
    </xf>
    <xf numFmtId="0" fontId="41" fillId="0" borderId="18" xfId="0" applyFont="1" applyBorder="1" applyAlignment="1" applyProtection="1">
      <alignment horizontal="left"/>
      <protection hidden="1" locked="0"/>
    </xf>
    <xf numFmtId="0" fontId="41" fillId="0" borderId="16" xfId="0" applyFont="1" applyBorder="1" applyAlignment="1" applyProtection="1">
      <alignment/>
      <protection hidden="1" locked="0"/>
    </xf>
    <xf numFmtId="0" fontId="42" fillId="0" borderId="0" xfId="46" applyFont="1" applyAlignment="1">
      <alignment/>
      <protection/>
    </xf>
    <xf numFmtId="0" fontId="42" fillId="0" borderId="0" xfId="46" applyFont="1" applyBorder="1" applyAlignment="1">
      <alignment/>
      <protection/>
    </xf>
    <xf numFmtId="0" fontId="42" fillId="0" borderId="0" xfId="46" applyFont="1" applyBorder="1" applyAlignment="1">
      <alignment horizontal="left" vertical="center" indent="1"/>
      <protection/>
    </xf>
    <xf numFmtId="0" fontId="42" fillId="0" borderId="0" xfId="46" applyFont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vertical="center"/>
      <protection/>
    </xf>
    <xf numFmtId="0" fontId="43" fillId="0" borderId="0" xfId="46" applyFont="1" applyBorder="1" applyAlignment="1">
      <alignment vertical="center"/>
      <protection/>
    </xf>
    <xf numFmtId="0" fontId="43" fillId="0" borderId="0" xfId="46" applyFont="1" applyAlignment="1">
      <alignment horizontal="center" vertical="center"/>
      <protection/>
    </xf>
    <xf numFmtId="0" fontId="42" fillId="0" borderId="17" xfId="46" applyFont="1" applyBorder="1" applyAlignment="1">
      <alignment horizontal="center" vertical="center"/>
      <protection/>
    </xf>
    <xf numFmtId="0" fontId="42" fillId="0" borderId="0" xfId="46" applyFont="1" applyAlignment="1">
      <alignment horizontal="left" vertical="center" indent="1"/>
      <protection/>
    </xf>
    <xf numFmtId="0" fontId="43" fillId="0" borderId="0" xfId="46" applyFont="1" applyBorder="1" applyAlignment="1">
      <alignment horizontal="center" vertical="center"/>
      <protection/>
    </xf>
    <xf numFmtId="0" fontId="42" fillId="0" borderId="16" xfId="46" applyFont="1" applyBorder="1" applyAlignment="1">
      <alignment horizontal="center" vertical="center"/>
      <protection/>
    </xf>
    <xf numFmtId="0" fontId="42" fillId="0" borderId="0" xfId="46" applyFont="1" applyFill="1" applyAlignment="1">
      <alignment horizontal="center" vertical="center"/>
      <protection/>
    </xf>
    <xf numFmtId="0" fontId="43" fillId="0" borderId="0" xfId="46" applyFont="1" applyFill="1" applyAlignment="1">
      <alignment horizontal="center" vertical="center"/>
      <protection/>
    </xf>
    <xf numFmtId="0" fontId="42" fillId="0" borderId="0" xfId="46" applyFont="1" applyFill="1" applyAlignment="1">
      <alignment/>
      <protection/>
    </xf>
    <xf numFmtId="0" fontId="44" fillId="0" borderId="0" xfId="46" applyFont="1" applyAlignment="1">
      <alignment horizontal="center" vertical="center"/>
      <protection/>
    </xf>
    <xf numFmtId="0" fontId="45" fillId="0" borderId="0" xfId="46" applyFont="1" applyAlignment="1">
      <alignment horizontal="center" vertical="center"/>
      <protection/>
    </xf>
    <xf numFmtId="0" fontId="42" fillId="0" borderId="13" xfId="46" applyFont="1" applyBorder="1" applyAlignment="1">
      <alignment horizontal="center" vertical="center"/>
      <protection/>
    </xf>
    <xf numFmtId="0" fontId="47" fillId="0" borderId="0" xfId="46" applyFont="1" applyBorder="1" applyAlignment="1">
      <alignment vertical="center"/>
      <protection/>
    </xf>
    <xf numFmtId="0" fontId="47" fillId="0" borderId="0" xfId="46" applyFont="1" applyFill="1" applyBorder="1" applyAlignment="1">
      <alignment vertical="center"/>
      <protection/>
    </xf>
    <xf numFmtId="0" fontId="44" fillId="0" borderId="0" xfId="46" applyFont="1" applyBorder="1" applyAlignment="1">
      <alignment horizontal="center" vertical="center"/>
      <protection/>
    </xf>
    <xf numFmtId="0" fontId="42" fillId="0" borderId="0" xfId="46" applyFont="1" applyAlignment="1">
      <alignment horizontal="right" vertical="center"/>
      <protection/>
    </xf>
    <xf numFmtId="0" fontId="42" fillId="0" borderId="0" xfId="46" applyFont="1" applyBorder="1" applyAlignment="1">
      <alignment horizontal="right" vertical="center"/>
      <protection/>
    </xf>
    <xf numFmtId="0" fontId="44" fillId="0" borderId="0" xfId="46" applyFont="1" applyFill="1" applyAlignment="1">
      <alignment horizontal="center" vertical="center"/>
      <protection/>
    </xf>
    <xf numFmtId="0" fontId="46" fillId="0" borderId="0" xfId="46" applyFont="1" applyFill="1" applyAlignment="1">
      <alignment horizontal="center" vertical="center"/>
      <protection/>
    </xf>
    <xf numFmtId="0" fontId="42" fillId="0" borderId="12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center" vertical="center"/>
      <protection/>
    </xf>
    <xf numFmtId="0" fontId="46" fillId="0" borderId="12" xfId="46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23" fillId="0" borderId="19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24" xfId="0" applyFont="1" applyFill="1" applyBorder="1" applyAlignment="1">
      <alignment/>
    </xf>
    <xf numFmtId="0" fontId="34" fillId="0" borderId="0" xfId="0" applyFont="1" applyFill="1" applyAlignment="1">
      <alignment/>
    </xf>
    <xf numFmtId="0" fontId="5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" fillId="0" borderId="0" xfId="48" applyAlignment="1">
      <alignment vertical="center"/>
      <protection/>
    </xf>
    <xf numFmtId="0" fontId="60" fillId="0" borderId="25" xfId="48" applyFont="1" applyBorder="1" applyAlignment="1">
      <alignment horizontal="center" vertical="center"/>
      <protection/>
    </xf>
    <xf numFmtId="0" fontId="60" fillId="0" borderId="26" xfId="48" applyFont="1" applyBorder="1" applyAlignment="1">
      <alignment horizontal="center" vertical="center"/>
      <protection/>
    </xf>
    <xf numFmtId="0" fontId="60" fillId="0" borderId="27" xfId="48" applyFont="1" applyBorder="1" applyAlignment="1">
      <alignment horizontal="center" vertical="center"/>
      <protection/>
    </xf>
    <xf numFmtId="0" fontId="61" fillId="0" borderId="28" xfId="48" applyFont="1" applyBorder="1" applyAlignment="1">
      <alignment horizontal="center" vertical="center"/>
      <protection/>
    </xf>
    <xf numFmtId="0" fontId="62" fillId="0" borderId="29" xfId="48" applyFont="1" applyBorder="1" applyAlignment="1">
      <alignment horizontal="center" vertical="center"/>
      <protection/>
    </xf>
    <xf numFmtId="0" fontId="62" fillId="0" borderId="30" xfId="48" applyFont="1" applyBorder="1" applyAlignment="1">
      <alignment horizontal="center" vertical="center"/>
      <protection/>
    </xf>
    <xf numFmtId="20" fontId="27" fillId="25" borderId="28" xfId="48" applyNumberFormat="1" applyFont="1" applyFill="1" applyBorder="1" applyAlignment="1">
      <alignment horizontal="center" vertical="center"/>
      <protection/>
    </xf>
    <xf numFmtId="0" fontId="19" fillId="25" borderId="31" xfId="48" applyFont="1" applyFill="1" applyBorder="1" applyAlignment="1">
      <alignment horizontal="center" vertical="center"/>
      <protection/>
    </xf>
    <xf numFmtId="0" fontId="61" fillId="0" borderId="32" xfId="48" applyFont="1" applyBorder="1" applyAlignment="1">
      <alignment horizontal="center" vertical="center"/>
      <protection/>
    </xf>
    <xf numFmtId="0" fontId="62" fillId="0" borderId="26" xfId="48" applyFont="1" applyFill="1" applyBorder="1" applyAlignment="1">
      <alignment horizontal="center" vertical="center"/>
      <protection/>
    </xf>
    <xf numFmtId="20" fontId="27" fillId="25" borderId="32" xfId="48" applyNumberFormat="1" applyFont="1" applyFill="1" applyBorder="1" applyAlignment="1">
      <alignment horizontal="center" vertical="center"/>
      <protection/>
    </xf>
    <xf numFmtId="0" fontId="61" fillId="0" borderId="26" xfId="48" applyFont="1" applyBorder="1" applyAlignment="1">
      <alignment horizontal="center" vertical="center"/>
      <protection/>
    </xf>
    <xf numFmtId="0" fontId="62" fillId="0" borderId="26" xfId="48" applyFont="1" applyBorder="1" applyAlignment="1">
      <alignment horizontal="center" vertical="center"/>
      <protection/>
    </xf>
    <xf numFmtId="0" fontId="1" fillId="0" borderId="0" xfId="48" applyFill="1" applyBorder="1" applyAlignment="1">
      <alignment vertical="center"/>
      <protection/>
    </xf>
    <xf numFmtId="20" fontId="27" fillId="25" borderId="29" xfId="48" applyNumberFormat="1" applyFont="1" applyFill="1" applyBorder="1" applyAlignment="1">
      <alignment horizontal="center" vertical="center"/>
      <protection/>
    </xf>
    <xf numFmtId="0" fontId="56" fillId="0" borderId="33" xfId="48" applyFont="1" applyFill="1" applyBorder="1" applyAlignment="1">
      <alignment horizontal="left" vertical="center" indent="2"/>
      <protection/>
    </xf>
    <xf numFmtId="0" fontId="19" fillId="0" borderId="34" xfId="48" applyFont="1" applyFill="1" applyBorder="1" applyAlignment="1">
      <alignment horizontal="left" vertical="center" indent="2"/>
      <protection/>
    </xf>
    <xf numFmtId="0" fontId="19" fillId="0" borderId="30" xfId="48" applyFont="1" applyFill="1" applyBorder="1" applyAlignment="1">
      <alignment horizontal="left" vertical="center" indent="2"/>
      <protection/>
    </xf>
    <xf numFmtId="0" fontId="19" fillId="25" borderId="35" xfId="48" applyFont="1" applyFill="1" applyBorder="1" applyAlignment="1">
      <alignment horizontal="center" vertical="center"/>
      <protection/>
    </xf>
    <xf numFmtId="0" fontId="19" fillId="0" borderId="36" xfId="48" applyFont="1" applyFill="1" applyBorder="1" applyAlignment="1">
      <alignment horizontal="left" vertical="center" indent="2"/>
      <protection/>
    </xf>
    <xf numFmtId="0" fontId="19" fillId="0" borderId="37" xfId="48" applyFont="1" applyFill="1" applyBorder="1" applyAlignment="1">
      <alignment horizontal="left" vertical="center" indent="2"/>
      <protection/>
    </xf>
    <xf numFmtId="0" fontId="61" fillId="0" borderId="29" xfId="48" applyFont="1" applyBorder="1" applyAlignment="1">
      <alignment horizontal="center" vertical="center"/>
      <protection/>
    </xf>
    <xf numFmtId="0" fontId="56" fillId="0" borderId="0" xfId="48" applyFont="1" applyFill="1" applyBorder="1" applyAlignment="1">
      <alignment horizontal="center" vertical="center"/>
      <protection/>
    </xf>
    <xf numFmtId="0" fontId="56" fillId="0" borderId="35" xfId="48" applyFont="1" applyFill="1" applyBorder="1" applyAlignment="1">
      <alignment horizontal="center" vertical="center"/>
      <protection/>
    </xf>
    <xf numFmtId="0" fontId="56" fillId="0" borderId="33" xfId="48" applyFont="1" applyFill="1" applyBorder="1" applyAlignment="1">
      <alignment horizontal="center" vertical="center"/>
      <protection/>
    </xf>
    <xf numFmtId="0" fontId="56" fillId="0" borderId="34" xfId="48" applyFont="1" applyFill="1" applyBorder="1" applyAlignment="1">
      <alignment horizontal="center" vertical="center"/>
      <protection/>
    </xf>
    <xf numFmtId="0" fontId="19" fillId="25" borderId="38" xfId="48" applyFont="1" applyFill="1" applyBorder="1" applyAlignment="1">
      <alignment horizontal="center" vertical="center"/>
      <protection/>
    </xf>
    <xf numFmtId="0" fontId="56" fillId="0" borderId="36" xfId="48" applyFont="1" applyFill="1" applyBorder="1" applyAlignment="1">
      <alignment horizontal="center" vertical="center"/>
      <protection/>
    </xf>
    <xf numFmtId="0" fontId="56" fillId="0" borderId="37" xfId="48" applyFont="1" applyFill="1" applyBorder="1" applyAlignment="1">
      <alignment horizontal="center" vertical="center"/>
      <protection/>
    </xf>
    <xf numFmtId="0" fontId="56" fillId="0" borderId="27" xfId="48" applyFont="1" applyFill="1" applyBorder="1" applyAlignment="1">
      <alignment horizontal="center" vertical="center"/>
      <protection/>
    </xf>
    <xf numFmtId="0" fontId="56" fillId="0" borderId="26" xfId="48" applyFont="1" applyFill="1" applyBorder="1" applyAlignment="1">
      <alignment horizontal="center" vertical="center"/>
      <protection/>
    </xf>
    <xf numFmtId="20" fontId="27" fillId="25" borderId="35" xfId="48" applyNumberFormat="1" applyFont="1" applyFill="1" applyBorder="1" applyAlignment="1">
      <alignment horizontal="center" vertical="center"/>
      <protection/>
    </xf>
    <xf numFmtId="0" fontId="19" fillId="0" borderId="39" xfId="48" applyFont="1" applyFill="1" applyBorder="1" applyAlignment="1">
      <alignment horizontal="left" vertical="center" indent="2"/>
      <protection/>
    </xf>
    <xf numFmtId="0" fontId="0" fillId="0" borderId="26" xfId="48" applyFont="1" applyFill="1" applyBorder="1" applyAlignment="1">
      <alignment horizontal="left" vertical="center" indent="2"/>
      <protection/>
    </xf>
    <xf numFmtId="0" fontId="19" fillId="0" borderId="27" xfId="48" applyFont="1" applyBorder="1" applyAlignment="1">
      <alignment horizontal="center" vertical="center"/>
      <protection/>
    </xf>
    <xf numFmtId="0" fontId="56" fillId="0" borderId="26" xfId="48" applyFont="1" applyBorder="1" applyAlignment="1">
      <alignment horizontal="center" vertical="center"/>
      <protection/>
    </xf>
    <xf numFmtId="20" fontId="19" fillId="25" borderId="38" xfId="48" applyNumberFormat="1" applyFont="1" applyFill="1" applyBorder="1" applyAlignment="1">
      <alignment horizontal="center" vertical="center"/>
      <protection/>
    </xf>
    <xf numFmtId="20" fontId="27" fillId="25" borderId="26" xfId="48" applyNumberFormat="1" applyFont="1" applyFill="1" applyBorder="1" applyAlignment="1">
      <alignment horizontal="center" vertical="center"/>
      <protection/>
    </xf>
    <xf numFmtId="0" fontId="56" fillId="25" borderId="40" xfId="48" applyFont="1" applyFill="1" applyBorder="1" applyAlignment="1">
      <alignment horizontal="center" vertical="center"/>
      <protection/>
    </xf>
    <xf numFmtId="20" fontId="19" fillId="25" borderId="26" xfId="48" applyNumberFormat="1" applyFont="1" applyFill="1" applyBorder="1" applyAlignment="1">
      <alignment horizontal="center" vertical="center"/>
      <protection/>
    </xf>
    <xf numFmtId="0" fontId="56" fillId="25" borderId="26" xfId="48" applyFont="1" applyFill="1" applyBorder="1" applyAlignment="1">
      <alignment horizontal="center" vertical="center"/>
      <protection/>
    </xf>
    <xf numFmtId="0" fontId="1" fillId="0" borderId="0" xfId="48" applyAlignment="1">
      <alignment horizontal="center" vertical="center"/>
      <protection/>
    </xf>
    <xf numFmtId="0" fontId="63" fillId="0" borderId="0" xfId="48" applyFont="1" applyBorder="1" applyAlignment="1">
      <alignment horizontal="center" vertical="center"/>
      <protection/>
    </xf>
    <xf numFmtId="0" fontId="27" fillId="26" borderId="29" xfId="48" applyFont="1" applyFill="1" applyBorder="1" applyAlignment="1">
      <alignment horizontal="center" vertical="center"/>
      <protection/>
    </xf>
    <xf numFmtId="0" fontId="27" fillId="27" borderId="34" xfId="48" applyFont="1" applyFill="1" applyBorder="1" applyAlignment="1">
      <alignment horizontal="left" vertical="center" indent="2"/>
      <protection/>
    </xf>
    <xf numFmtId="0" fontId="19" fillId="0" borderId="0" xfId="48" applyFont="1" applyFill="1" applyBorder="1" applyAlignment="1">
      <alignment horizontal="center" vertical="center"/>
      <protection/>
    </xf>
    <xf numFmtId="0" fontId="1" fillId="26" borderId="35" xfId="48" applyFill="1" applyBorder="1" applyAlignment="1">
      <alignment horizontal="center" vertical="center"/>
      <protection/>
    </xf>
    <xf numFmtId="0" fontId="19" fillId="27" borderId="41" xfId="48" applyFont="1" applyFill="1" applyBorder="1" applyAlignment="1">
      <alignment horizontal="left" vertical="center" indent="2"/>
      <protection/>
    </xf>
    <xf numFmtId="0" fontId="56" fillId="0" borderId="0" xfId="48" applyFont="1" applyFill="1" applyBorder="1" applyAlignment="1">
      <alignment horizontal="center" vertical="center"/>
      <protection/>
    </xf>
    <xf numFmtId="0" fontId="1" fillId="26" borderId="38" xfId="48" applyFill="1" applyBorder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64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vertical="center"/>
      <protection/>
    </xf>
    <xf numFmtId="0" fontId="1" fillId="0" borderId="0" xfId="48" applyBorder="1" applyAlignment="1">
      <alignment horizontal="center" vertical="center"/>
      <protection/>
    </xf>
    <xf numFmtId="0" fontId="1" fillId="0" borderId="0" xfId="48" applyBorder="1" applyAlignment="1">
      <alignment vertical="center"/>
      <protection/>
    </xf>
    <xf numFmtId="0" fontId="56" fillId="0" borderId="0" xfId="48" applyFont="1" applyBorder="1" applyAlignment="1">
      <alignment horizontal="center" vertical="center"/>
      <protection/>
    </xf>
    <xf numFmtId="0" fontId="43" fillId="0" borderId="0" xfId="46" applyFont="1" applyFill="1" applyBorder="1" applyAlignment="1">
      <alignment vertical="center"/>
      <protection/>
    </xf>
    <xf numFmtId="0" fontId="42" fillId="0" borderId="0" xfId="46" applyFont="1" applyFill="1" applyBorder="1" applyAlignment="1">
      <alignment vertical="center"/>
      <protection/>
    </xf>
    <xf numFmtId="0" fontId="43" fillId="0" borderId="0" xfId="46" applyFont="1" applyFill="1" applyBorder="1" applyAlignment="1">
      <alignment horizontal="center" vertical="center"/>
      <protection/>
    </xf>
    <xf numFmtId="0" fontId="42" fillId="0" borderId="0" xfId="46" applyFont="1" applyFill="1" applyBorder="1" applyAlignment="1">
      <alignment horizontal="left" vertical="center" indent="1"/>
      <protection/>
    </xf>
    <xf numFmtId="0" fontId="44" fillId="0" borderId="0" xfId="46" applyFont="1" applyFill="1" applyBorder="1" applyAlignment="1">
      <alignment horizontal="center" vertical="center"/>
      <protection/>
    </xf>
    <xf numFmtId="0" fontId="46" fillId="0" borderId="0" xfId="46" applyFont="1" applyFill="1" applyBorder="1" applyAlignment="1">
      <alignment horizontal="center" vertical="center"/>
      <protection/>
    </xf>
    <xf numFmtId="0" fontId="9" fillId="0" borderId="0" xfId="46" applyFill="1" applyBorder="1" applyAlignment="1">
      <alignment/>
      <protection/>
    </xf>
    <xf numFmtId="0" fontId="42" fillId="0" borderId="0" xfId="46" applyFont="1" applyFill="1" applyBorder="1" applyAlignment="1">
      <alignment/>
      <protection/>
    </xf>
    <xf numFmtId="0" fontId="50" fillId="0" borderId="0" xfId="46" applyFont="1" applyFill="1" applyBorder="1" applyAlignment="1">
      <alignment vertical="center"/>
      <protection/>
    </xf>
    <xf numFmtId="0" fontId="1" fillId="0" borderId="0" xfId="48" applyAlignment="1">
      <alignment/>
      <protection/>
    </xf>
    <xf numFmtId="0" fontId="1" fillId="0" borderId="0" xfId="48">
      <alignment/>
      <protection/>
    </xf>
    <xf numFmtId="0" fontId="65" fillId="28" borderId="25" xfId="48" applyFont="1" applyFill="1" applyBorder="1" applyAlignment="1" applyProtection="1">
      <alignment horizontal="center" vertical="center"/>
      <protection hidden="1"/>
    </xf>
    <xf numFmtId="0" fontId="65" fillId="28" borderId="40" xfId="48" applyFont="1" applyFill="1" applyBorder="1" applyAlignment="1" applyProtection="1">
      <alignment horizontal="center" vertical="center"/>
      <protection hidden="1"/>
    </xf>
    <xf numFmtId="0" fontId="65" fillId="0" borderId="36" xfId="48" applyFont="1" applyBorder="1" applyAlignment="1" applyProtection="1">
      <alignment horizontal="center" vertical="center"/>
      <protection locked="0"/>
    </xf>
    <xf numFmtId="0" fontId="65" fillId="0" borderId="42" xfId="48" applyFont="1" applyBorder="1" applyAlignment="1" applyProtection="1">
      <alignment horizontal="center" vertical="center"/>
      <protection locked="0"/>
    </xf>
    <xf numFmtId="0" fontId="65" fillId="0" borderId="43" xfId="48" applyFont="1" applyBorder="1" applyAlignment="1" applyProtection="1">
      <alignment horizontal="center" vertical="center"/>
      <protection locked="0"/>
    </xf>
    <xf numFmtId="0" fontId="65" fillId="0" borderId="44" xfId="48" applyFont="1" applyBorder="1" applyAlignment="1" applyProtection="1">
      <alignment horizontal="center" vertical="center"/>
      <protection locked="0"/>
    </xf>
    <xf numFmtId="0" fontId="65" fillId="0" borderId="45" xfId="48" applyFont="1" applyBorder="1" applyAlignment="1" applyProtection="1">
      <alignment horizontal="center" vertical="center"/>
      <protection locked="0"/>
    </xf>
    <xf numFmtId="0" fontId="1" fillId="29" borderId="46" xfId="48" applyFill="1" applyBorder="1" applyAlignment="1" applyProtection="1">
      <alignment horizontal="center" vertical="center"/>
      <protection hidden="1"/>
    </xf>
    <xf numFmtId="0" fontId="1" fillId="29" borderId="47" xfId="48" applyFill="1" applyBorder="1" applyAlignment="1" applyProtection="1">
      <alignment horizontal="center" vertical="center"/>
      <protection hidden="1"/>
    </xf>
    <xf numFmtId="0" fontId="65" fillId="0" borderId="48" xfId="48" applyFont="1" applyBorder="1" applyAlignment="1" applyProtection="1">
      <alignment horizontal="center" vertical="center"/>
      <protection locked="0"/>
    </xf>
    <xf numFmtId="0" fontId="65" fillId="0" borderId="49" xfId="48" applyFont="1" applyBorder="1" applyAlignment="1" applyProtection="1">
      <alignment horizontal="center" vertical="center"/>
      <protection locked="0"/>
    </xf>
    <xf numFmtId="0" fontId="1" fillId="29" borderId="44" xfId="48" applyFill="1" applyBorder="1" applyAlignment="1" applyProtection="1">
      <alignment horizontal="center" vertical="center"/>
      <protection hidden="1"/>
    </xf>
    <xf numFmtId="0" fontId="1" fillId="29" borderId="43" xfId="48" applyFill="1" applyBorder="1" applyAlignment="1" applyProtection="1">
      <alignment horizontal="center" vertical="center"/>
      <protection hidden="1"/>
    </xf>
    <xf numFmtId="0" fontId="65" fillId="0" borderId="50" xfId="48" applyFont="1" applyBorder="1" applyAlignment="1" applyProtection="1">
      <alignment horizontal="center" vertical="center"/>
      <protection locked="0"/>
    </xf>
    <xf numFmtId="0" fontId="65" fillId="0" borderId="51" xfId="48" applyFont="1" applyBorder="1" applyAlignment="1" applyProtection="1">
      <alignment horizontal="center" vertical="center"/>
      <protection locked="0"/>
    </xf>
    <xf numFmtId="0" fontId="65" fillId="0" borderId="52" xfId="48" applyFont="1" applyBorder="1" applyAlignment="1" applyProtection="1">
      <alignment horizontal="center" vertical="center"/>
      <protection locked="0"/>
    </xf>
    <xf numFmtId="0" fontId="65" fillId="0" borderId="53" xfId="48" applyFont="1" applyBorder="1" applyAlignment="1" applyProtection="1">
      <alignment horizontal="center" vertical="center"/>
      <protection locked="0"/>
    </xf>
    <xf numFmtId="0" fontId="65" fillId="0" borderId="54" xfId="48" applyFont="1" applyBorder="1" applyAlignment="1" applyProtection="1">
      <alignment horizontal="center" vertical="center"/>
      <protection locked="0"/>
    </xf>
    <xf numFmtId="0" fontId="65" fillId="0" borderId="31" xfId="48" applyFont="1" applyBorder="1" applyAlignment="1" applyProtection="1">
      <alignment horizontal="center" vertical="center"/>
      <protection locked="0"/>
    </xf>
    <xf numFmtId="0" fontId="65" fillId="0" borderId="55" xfId="48" applyFont="1" applyBorder="1" applyAlignment="1" applyProtection="1">
      <alignment horizontal="center" vertical="center"/>
      <protection locked="0"/>
    </xf>
    <xf numFmtId="0" fontId="65" fillId="0" borderId="56" xfId="48" applyFont="1" applyBorder="1" applyAlignment="1" applyProtection="1">
      <alignment horizontal="center" vertical="center"/>
      <protection locked="0"/>
    </xf>
    <xf numFmtId="0" fontId="1" fillId="29" borderId="56" xfId="48" applyFill="1" applyBorder="1" applyAlignment="1" applyProtection="1">
      <alignment horizontal="center" vertical="center"/>
      <protection hidden="1"/>
    </xf>
    <xf numFmtId="0" fontId="1" fillId="29" borderId="55" xfId="48" applyFill="1" applyBorder="1" applyAlignment="1" applyProtection="1">
      <alignment horizontal="center" vertical="center"/>
      <protection hidden="1"/>
    </xf>
    <xf numFmtId="0" fontId="1" fillId="0" borderId="33" xfId="48" applyFont="1" applyBorder="1" applyAlignment="1" applyProtection="1">
      <alignment vertical="center"/>
      <protection locked="0"/>
    </xf>
    <xf numFmtId="0" fontId="1" fillId="0" borderId="57" xfId="48" applyFont="1" applyBorder="1" applyAlignment="1" applyProtection="1">
      <alignment vertical="center"/>
      <protection locked="0"/>
    </xf>
    <xf numFmtId="0" fontId="1" fillId="0" borderId="58" xfId="48" applyFont="1" applyBorder="1" applyAlignment="1" applyProtection="1">
      <alignment vertical="center"/>
      <protection locked="0"/>
    </xf>
    <xf numFmtId="0" fontId="1" fillId="0" borderId="59" xfId="48" applyFont="1" applyBorder="1" applyAlignment="1" applyProtection="1">
      <alignment vertical="center"/>
      <protection locked="0"/>
    </xf>
    <xf numFmtId="0" fontId="1" fillId="0" borderId="36" xfId="48" applyFont="1" applyBorder="1" applyAlignment="1" applyProtection="1">
      <alignment vertical="center"/>
      <protection locked="0"/>
    </xf>
    <xf numFmtId="0" fontId="1" fillId="0" borderId="60" xfId="48" applyFont="1" applyBorder="1" applyAlignment="1" applyProtection="1">
      <alignment vertical="center"/>
      <protection locked="0"/>
    </xf>
    <xf numFmtId="0" fontId="1" fillId="0" borderId="27" xfId="48" applyBorder="1" applyAlignment="1">
      <alignment vertical="center"/>
      <protection/>
    </xf>
    <xf numFmtId="0" fontId="70" fillId="0" borderId="0" xfId="48" applyFont="1" applyAlignment="1">
      <alignment vertical="center"/>
      <protection/>
    </xf>
    <xf numFmtId="0" fontId="65" fillId="28" borderId="31" xfId="48" applyFont="1" applyFill="1" applyBorder="1" applyAlignment="1" applyProtection="1">
      <alignment horizontal="center" vertical="center"/>
      <protection hidden="1"/>
    </xf>
    <xf numFmtId="0" fontId="65" fillId="28" borderId="61" xfId="48" applyFont="1" applyFill="1" applyBorder="1" applyAlignment="1" applyProtection="1">
      <alignment horizontal="center" vertical="center"/>
      <protection hidden="1"/>
    </xf>
    <xf numFmtId="0" fontId="65" fillId="0" borderId="62" xfId="48" applyFont="1" applyBorder="1" applyAlignment="1" applyProtection="1">
      <alignment horizontal="center" vertical="center"/>
      <protection locked="0"/>
    </xf>
    <xf numFmtId="0" fontId="1" fillId="0" borderId="27" xfId="48" applyBorder="1" applyAlignment="1">
      <alignment vertical="center" wrapText="1"/>
      <protection/>
    </xf>
    <xf numFmtId="0" fontId="70" fillId="0" borderId="0" xfId="48" applyFont="1" applyAlignment="1">
      <alignment vertical="center" wrapText="1"/>
      <protection/>
    </xf>
    <xf numFmtId="0" fontId="27" fillId="30" borderId="34" xfId="48" applyFont="1" applyFill="1" applyBorder="1" applyAlignment="1">
      <alignment horizontal="left" vertical="center" indent="2"/>
      <protection/>
    </xf>
    <xf numFmtId="0" fontId="19" fillId="30" borderId="41" xfId="48" applyFont="1" applyFill="1" applyBorder="1" applyAlignment="1">
      <alignment horizontal="left" vertical="center" indent="2"/>
      <protection/>
    </xf>
    <xf numFmtId="0" fontId="19" fillId="30" borderId="37" xfId="48" applyFont="1" applyFill="1" applyBorder="1" applyAlignment="1">
      <alignment horizontal="left" vertical="center" indent="2"/>
      <protection/>
    </xf>
    <xf numFmtId="0" fontId="19" fillId="30" borderId="34" xfId="48" applyFont="1" applyFill="1" applyBorder="1" applyAlignment="1">
      <alignment horizontal="left" vertical="center" indent="2"/>
      <protection/>
    </xf>
    <xf numFmtId="0" fontId="19" fillId="30" borderId="29" xfId="48" applyFont="1" applyFill="1" applyBorder="1" applyAlignment="1">
      <alignment horizontal="left" vertical="center" indent="2"/>
      <protection/>
    </xf>
    <xf numFmtId="0" fontId="56" fillId="31" borderId="33" xfId="48" applyFont="1" applyFill="1" applyBorder="1" applyAlignment="1">
      <alignment horizontal="center" vertical="center"/>
      <protection/>
    </xf>
    <xf numFmtId="0" fontId="56" fillId="31" borderId="36" xfId="48" applyFont="1" applyFill="1" applyBorder="1" applyAlignment="1">
      <alignment horizontal="center" vertical="center"/>
      <protection/>
    </xf>
    <xf numFmtId="0" fontId="19" fillId="31" borderId="34" xfId="48" applyFont="1" applyFill="1" applyBorder="1" applyAlignment="1">
      <alignment horizontal="center" vertical="center"/>
      <protection/>
    </xf>
    <xf numFmtId="0" fontId="19" fillId="31" borderId="37" xfId="48" applyFont="1" applyFill="1" applyBorder="1" applyAlignment="1">
      <alignment horizontal="center" vertical="center"/>
      <protection/>
    </xf>
    <xf numFmtId="0" fontId="56" fillId="31" borderId="34" xfId="48" applyFont="1" applyFill="1" applyBorder="1" applyAlignment="1">
      <alignment horizontal="center" vertical="center"/>
      <protection/>
    </xf>
    <xf numFmtId="0" fontId="56" fillId="31" borderId="37" xfId="48" applyFont="1" applyFill="1" applyBorder="1" applyAlignment="1">
      <alignment horizontal="center" vertical="center"/>
      <protection/>
    </xf>
    <xf numFmtId="2" fontId="1" fillId="29" borderId="63" xfId="48" applyNumberFormat="1" applyFill="1" applyBorder="1" applyAlignment="1" applyProtection="1">
      <alignment horizontal="center" vertical="center"/>
      <protection hidden="1"/>
    </xf>
    <xf numFmtId="2" fontId="1" fillId="29" borderId="58" xfId="48" applyNumberFormat="1" applyFill="1" applyBorder="1" applyAlignment="1" applyProtection="1">
      <alignment horizontal="center" vertical="center"/>
      <protection hidden="1"/>
    </xf>
    <xf numFmtId="2" fontId="1" fillId="29" borderId="30" xfId="48" applyNumberFormat="1" applyFill="1" applyBorder="1" applyAlignment="1" applyProtection="1">
      <alignment horizontal="center" vertical="center"/>
      <protection hidden="1"/>
    </xf>
    <xf numFmtId="0" fontId="69" fillId="29" borderId="27" xfId="48" applyFont="1" applyFill="1" applyBorder="1" applyAlignment="1" applyProtection="1">
      <alignment horizontal="center" vertical="center" wrapText="1"/>
      <protection hidden="1"/>
    </xf>
    <xf numFmtId="0" fontId="19" fillId="32" borderId="34" xfId="48" applyFont="1" applyFill="1" applyBorder="1" applyAlignment="1">
      <alignment horizontal="left" vertical="center" indent="2"/>
      <protection/>
    </xf>
    <xf numFmtId="0" fontId="19" fillId="32" borderId="29" xfId="48" applyFont="1" applyFill="1" applyBorder="1" applyAlignment="1">
      <alignment horizontal="left" vertical="center" indent="2"/>
      <protection/>
    </xf>
    <xf numFmtId="0" fontId="19" fillId="32" borderId="37" xfId="48" applyFont="1" applyFill="1" applyBorder="1" applyAlignment="1">
      <alignment horizontal="left" vertical="center" indent="2"/>
      <protection/>
    </xf>
    <xf numFmtId="0" fontId="56" fillId="32" borderId="37" xfId="48" applyFont="1" applyFill="1" applyBorder="1" applyAlignment="1">
      <alignment horizontal="left" vertical="center" indent="2"/>
      <protection/>
    </xf>
    <xf numFmtId="0" fontId="56" fillId="30" borderId="38" xfId="48" applyFont="1" applyFill="1" applyBorder="1" applyAlignment="1">
      <alignment horizontal="left" vertical="center" indent="2"/>
      <protection/>
    </xf>
    <xf numFmtId="0" fontId="56" fillId="32" borderId="34" xfId="48" applyFont="1" applyFill="1" applyBorder="1" applyAlignment="1">
      <alignment horizontal="left" vertical="center" indent="2"/>
      <protection/>
    </xf>
    <xf numFmtId="0" fontId="56" fillId="30" borderId="34" xfId="48" applyFont="1" applyFill="1" applyBorder="1" applyAlignment="1">
      <alignment horizontal="left" vertical="center" indent="2"/>
      <protection/>
    </xf>
    <xf numFmtId="0" fontId="19" fillId="32" borderId="38" xfId="48" applyFont="1" applyFill="1" applyBorder="1" applyAlignment="1">
      <alignment horizontal="left" vertical="center" indent="2"/>
      <protection/>
    </xf>
    <xf numFmtId="164" fontId="0" fillId="24" borderId="2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24" borderId="20" xfId="0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8" fillId="0" borderId="0" xfId="47" applyFont="1" applyBorder="1" applyAlignment="1">
      <alignment horizontal="center" vertical="center" wrapText="1"/>
      <protection/>
    </xf>
    <xf numFmtId="0" fontId="28" fillId="0" borderId="19" xfId="47" applyFont="1" applyBorder="1" applyAlignment="1">
      <alignment horizontal="center" vertical="center" wrapText="1"/>
      <protection/>
    </xf>
    <xf numFmtId="165" fontId="0" fillId="0" borderId="19" xfId="0" applyNumberFormat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0" xfId="0" applyFont="1" applyBorder="1" applyAlignment="1">
      <alignment horizontal="right" vertical="center"/>
    </xf>
    <xf numFmtId="0" fontId="31" fillId="0" borderId="20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48" fillId="0" borderId="19" xfId="0" applyNumberFormat="1" applyFont="1" applyBorder="1" applyAlignment="1" applyProtection="1">
      <alignment horizontal="center" vertical="center"/>
      <protection hidden="1"/>
    </xf>
    <xf numFmtId="0" fontId="41" fillId="0" borderId="10" xfId="0" applyFont="1" applyBorder="1" applyAlignment="1" applyProtection="1">
      <alignment vertical="center"/>
      <protection hidden="1"/>
    </xf>
    <xf numFmtId="2" fontId="40" fillId="0" borderId="19" xfId="0" applyNumberFormat="1" applyFont="1" applyBorder="1" applyAlignment="1" applyProtection="1">
      <alignment horizontal="center" vertical="center"/>
      <protection hidden="1"/>
    </xf>
    <xf numFmtId="0" fontId="37" fillId="19" borderId="19" xfId="0" applyFont="1" applyFill="1" applyBorder="1" applyAlignment="1" applyProtection="1">
      <alignment horizontal="center" vertical="center"/>
      <protection hidden="1"/>
    </xf>
    <xf numFmtId="0" fontId="38" fillId="19" borderId="19" xfId="0" applyFont="1" applyFill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center" vertical="center"/>
      <protection hidden="1"/>
    </xf>
    <xf numFmtId="0" fontId="38" fillId="0" borderId="19" xfId="0" applyFont="1" applyBorder="1" applyAlignment="1" applyProtection="1">
      <alignment horizontal="left" vertical="center" indent="1"/>
      <protection hidden="1"/>
    </xf>
    <xf numFmtId="0" fontId="41" fillId="0" borderId="19" xfId="0" applyFont="1" applyBorder="1" applyAlignment="1" applyProtection="1">
      <alignment horizontal="center" vertical="center"/>
      <protection hidden="1"/>
    </xf>
    <xf numFmtId="0" fontId="38" fillId="33" borderId="10" xfId="0" applyFont="1" applyFill="1" applyBorder="1" applyAlignment="1" applyProtection="1">
      <alignment horizontal="center"/>
      <protection hidden="1"/>
    </xf>
    <xf numFmtId="0" fontId="40" fillId="0" borderId="22" xfId="0" applyNumberFormat="1" applyFont="1" applyBorder="1" applyAlignment="1" applyProtection="1">
      <alignment horizontal="center" vertical="center"/>
      <protection hidden="1"/>
    </xf>
    <xf numFmtId="0" fontId="40" fillId="0" borderId="10" xfId="0" applyFont="1" applyBorder="1" applyAlignment="1" applyProtection="1">
      <alignment horizontal="right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left" vertical="center"/>
      <protection hidden="1"/>
    </xf>
    <xf numFmtId="0" fontId="38" fillId="33" borderId="19" xfId="0" applyFont="1" applyFill="1" applyBorder="1" applyAlignment="1" applyProtection="1">
      <alignment horizontal="center"/>
      <protection hidden="1"/>
    </xf>
    <xf numFmtId="0" fontId="39" fillId="19" borderId="19" xfId="0" applyFont="1" applyFill="1" applyBorder="1" applyAlignment="1" applyProtection="1">
      <alignment horizontal="center" vertical="center"/>
      <protection hidden="1"/>
    </xf>
    <xf numFmtId="0" fontId="38" fillId="33" borderId="20" xfId="0" applyFont="1" applyFill="1" applyBorder="1" applyAlignment="1" applyProtection="1">
      <alignment horizontal="center"/>
      <protection hidden="1"/>
    </xf>
    <xf numFmtId="0" fontId="37" fillId="0" borderId="0" xfId="0" applyFont="1" applyBorder="1" applyAlignment="1" applyProtection="1">
      <alignment horizontal="center"/>
      <protection hidden="1"/>
    </xf>
    <xf numFmtId="0" fontId="39" fillId="19" borderId="10" xfId="0" applyFont="1" applyFill="1" applyBorder="1" applyAlignment="1" applyProtection="1">
      <alignment horizontal="center" vertical="center"/>
      <protection hidden="1"/>
    </xf>
    <xf numFmtId="164" fontId="42" fillId="0" borderId="0" xfId="46" applyNumberFormat="1" applyFont="1" applyBorder="1" applyAlignment="1">
      <alignment horizontal="center"/>
      <protection/>
    </xf>
    <xf numFmtId="0" fontId="50" fillId="0" borderId="18" xfId="46" applyFont="1" applyFill="1" applyBorder="1" applyAlignment="1">
      <alignment horizontal="center" vertical="center"/>
      <protection/>
    </xf>
    <xf numFmtId="0" fontId="42" fillId="0" borderId="19" xfId="46" applyFont="1" applyBorder="1" applyAlignment="1">
      <alignment horizontal="left" vertical="center" indent="1"/>
      <protection/>
    </xf>
    <xf numFmtId="0" fontId="43" fillId="0" borderId="19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horizontal="center" vertical="center"/>
      <protection/>
    </xf>
    <xf numFmtId="0" fontId="42" fillId="0" borderId="0" xfId="46" applyFont="1" applyBorder="1" applyAlignment="1">
      <alignment horizontal="left" vertical="center"/>
      <protection/>
    </xf>
    <xf numFmtId="0" fontId="50" fillId="0" borderId="15" xfId="46" applyFont="1" applyFill="1" applyBorder="1" applyAlignment="1">
      <alignment horizontal="center" vertical="center"/>
      <protection/>
    </xf>
    <xf numFmtId="0" fontId="52" fillId="0" borderId="0" xfId="46" applyFont="1" applyBorder="1" applyAlignment="1">
      <alignment horizontal="center" vertical="center" wrapText="1"/>
      <protection/>
    </xf>
    <xf numFmtId="0" fontId="42" fillId="0" borderId="53" xfId="46" applyFont="1" applyBorder="1" applyAlignment="1">
      <alignment horizontal="center" vertical="center"/>
      <protection/>
    </xf>
    <xf numFmtId="0" fontId="42" fillId="0" borderId="64" xfId="46" applyFont="1" applyBorder="1" applyAlignment="1">
      <alignment horizontal="center" vertical="center"/>
      <protection/>
    </xf>
    <xf numFmtId="0" fontId="42" fillId="0" borderId="65" xfId="46" applyFont="1" applyBorder="1" applyAlignment="1">
      <alignment horizontal="center" vertical="center"/>
      <protection/>
    </xf>
    <xf numFmtId="0" fontId="42" fillId="0" borderId="66" xfId="46" applyFont="1" applyBorder="1" applyAlignment="1">
      <alignment horizontal="center" vertical="center"/>
      <protection/>
    </xf>
    <xf numFmtId="0" fontId="42" fillId="0" borderId="67" xfId="46" applyFont="1" applyBorder="1" applyAlignment="1">
      <alignment horizontal="center" vertical="center"/>
      <protection/>
    </xf>
    <xf numFmtId="0" fontId="42" fillId="0" borderId="44" xfId="46" applyFont="1" applyBorder="1" applyAlignment="1">
      <alignment horizontal="center" vertical="center"/>
      <protection/>
    </xf>
    <xf numFmtId="0" fontId="42" fillId="0" borderId="52" xfId="46" applyFont="1" applyBorder="1" applyAlignment="1">
      <alignment horizontal="center" vertical="center"/>
      <protection/>
    </xf>
    <xf numFmtId="0" fontId="42" fillId="0" borderId="68" xfId="46" applyFont="1" applyBorder="1" applyAlignment="1">
      <alignment horizontal="center" vertical="center"/>
      <protection/>
    </xf>
    <xf numFmtId="0" fontId="42" fillId="0" borderId="20" xfId="46" applyFont="1" applyBorder="1" applyAlignment="1">
      <alignment horizontal="left" vertical="center" indent="1"/>
      <protection/>
    </xf>
    <xf numFmtId="0" fontId="53" fillId="0" borderId="10" xfId="46" applyFont="1" applyBorder="1" applyAlignment="1">
      <alignment horizontal="right" vertical="center"/>
      <protection/>
    </xf>
    <xf numFmtId="0" fontId="53" fillId="0" borderId="20" xfId="46" applyFont="1" applyBorder="1" applyAlignment="1">
      <alignment horizontal="left" vertical="center"/>
      <protection/>
    </xf>
    <xf numFmtId="0" fontId="43" fillId="0" borderId="19" xfId="46" applyFont="1" applyFill="1" applyBorder="1" applyAlignment="1">
      <alignment horizontal="center" vertical="center"/>
      <protection/>
    </xf>
    <xf numFmtId="0" fontId="51" fillId="0" borderId="0" xfId="46" applyFont="1" applyBorder="1" applyAlignment="1">
      <alignment horizontal="center" vertical="center"/>
      <protection/>
    </xf>
    <xf numFmtId="0" fontId="43" fillId="0" borderId="20" xfId="46" applyFont="1" applyBorder="1" applyAlignment="1">
      <alignment horizontal="center" vertical="center"/>
      <protection/>
    </xf>
    <xf numFmtId="0" fontId="42" fillId="0" borderId="69" xfId="46" applyFont="1" applyBorder="1" applyAlignment="1">
      <alignment horizontal="center" vertical="center"/>
      <protection/>
    </xf>
    <xf numFmtId="0" fontId="42" fillId="0" borderId="12" xfId="46" applyFont="1" applyBorder="1" applyAlignment="1">
      <alignment horizontal="center" vertical="center"/>
      <protection/>
    </xf>
    <xf numFmtId="0" fontId="42" fillId="0" borderId="19" xfId="46" applyFont="1" applyBorder="1" applyAlignment="1">
      <alignment horizontal="center" vertical="center"/>
      <protection/>
    </xf>
    <xf numFmtId="0" fontId="54" fillId="0" borderId="19" xfId="46" applyFont="1" applyBorder="1" applyAlignment="1">
      <alignment horizontal="center" vertical="center"/>
      <protection/>
    </xf>
    <xf numFmtId="0" fontId="53" fillId="0" borderId="0" xfId="46" applyFont="1" applyBorder="1" applyAlignment="1">
      <alignment horizontal="center" vertical="center"/>
      <protection/>
    </xf>
    <xf numFmtId="0" fontId="1" fillId="0" borderId="70" xfId="48" applyBorder="1" applyAlignment="1" applyProtection="1">
      <alignment horizontal="center" vertical="center"/>
      <protection locked="0"/>
    </xf>
    <xf numFmtId="0" fontId="1" fillId="0" borderId="36" xfId="48" applyBorder="1" applyAlignment="1" applyProtection="1">
      <alignment horizontal="center" vertical="center"/>
      <protection locked="0"/>
    </xf>
    <xf numFmtId="0" fontId="1" fillId="0" borderId="50" xfId="48" applyBorder="1" applyAlignment="1" applyProtection="1">
      <alignment horizontal="center" vertical="center"/>
      <protection locked="0"/>
    </xf>
    <xf numFmtId="0" fontId="1" fillId="0" borderId="59" xfId="48" applyBorder="1" applyAlignment="1" applyProtection="1">
      <alignment horizontal="center" vertical="center"/>
      <protection locked="0"/>
    </xf>
    <xf numFmtId="0" fontId="1" fillId="0" borderId="31" xfId="48" applyBorder="1" applyAlignment="1" applyProtection="1">
      <alignment horizontal="center" vertical="center"/>
      <protection locked="0"/>
    </xf>
    <xf numFmtId="0" fontId="1" fillId="0" borderId="71" xfId="48" applyBorder="1" applyAlignment="1" applyProtection="1">
      <alignment horizontal="center" vertical="center"/>
      <protection locked="0"/>
    </xf>
    <xf numFmtId="2" fontId="1" fillId="29" borderId="56" xfId="48" applyNumberFormat="1" applyFill="1" applyBorder="1" applyAlignment="1" applyProtection="1">
      <alignment horizontal="center" vertical="center"/>
      <protection hidden="1"/>
    </xf>
    <xf numFmtId="2" fontId="1" fillId="29" borderId="71" xfId="48" applyNumberFormat="1" applyFill="1" applyBorder="1" applyAlignment="1" applyProtection="1">
      <alignment horizontal="center" vertical="center"/>
      <protection hidden="1"/>
    </xf>
    <xf numFmtId="2" fontId="1" fillId="29" borderId="63" xfId="48" applyNumberFormat="1" applyFill="1" applyBorder="1" applyAlignment="1" applyProtection="1">
      <alignment horizontal="center" vertical="center"/>
      <protection hidden="1"/>
    </xf>
    <xf numFmtId="0" fontId="1" fillId="0" borderId="61" xfId="48" applyBorder="1" applyAlignment="1" applyProtection="1">
      <alignment horizontal="center" vertical="center"/>
      <protection locked="0"/>
    </xf>
    <xf numFmtId="2" fontId="1" fillId="29" borderId="72" xfId="48" applyNumberFormat="1" applyFill="1" applyBorder="1" applyAlignment="1" applyProtection="1">
      <alignment horizontal="center" vertical="center"/>
      <protection hidden="1"/>
    </xf>
    <xf numFmtId="2" fontId="1" fillId="29" borderId="58" xfId="48" applyNumberFormat="1" applyFill="1" applyBorder="1" applyAlignment="1" applyProtection="1">
      <alignment horizontal="center" vertical="center"/>
      <protection hidden="1"/>
    </xf>
    <xf numFmtId="0" fontId="1" fillId="0" borderId="58" xfId="48" applyBorder="1" applyAlignment="1" applyProtection="1">
      <alignment horizontal="center" vertical="center"/>
      <protection locked="0"/>
    </xf>
    <xf numFmtId="0" fontId="1" fillId="0" borderId="73" xfId="48" applyBorder="1" applyAlignment="1" applyProtection="1">
      <alignment horizontal="center" vertical="center"/>
      <protection locked="0"/>
    </xf>
    <xf numFmtId="2" fontId="1" fillId="29" borderId="73" xfId="48" applyNumberFormat="1" applyFill="1" applyBorder="1" applyAlignment="1" applyProtection="1">
      <alignment horizontal="center" vertical="center"/>
      <protection hidden="1"/>
    </xf>
    <xf numFmtId="0" fontId="1" fillId="0" borderId="74" xfId="48" applyBorder="1" applyAlignment="1" applyProtection="1">
      <alignment horizontal="center" vertical="center"/>
      <protection locked="0"/>
    </xf>
    <xf numFmtId="0" fontId="1" fillId="0" borderId="57" xfId="48" applyBorder="1" applyAlignment="1" applyProtection="1">
      <alignment horizontal="center" vertical="center"/>
      <protection locked="0"/>
    </xf>
    <xf numFmtId="2" fontId="1" fillId="29" borderId="75" xfId="48" applyNumberFormat="1" applyFill="1" applyBorder="1" applyAlignment="1" applyProtection="1">
      <alignment horizontal="center" vertical="center"/>
      <protection hidden="1"/>
    </xf>
    <xf numFmtId="2" fontId="1" fillId="29" borderId="30" xfId="48" applyNumberFormat="1" applyFill="1" applyBorder="1" applyAlignment="1" applyProtection="1">
      <alignment horizontal="center" vertical="center"/>
      <protection hidden="1"/>
    </xf>
    <xf numFmtId="0" fontId="1" fillId="0" borderId="33" xfId="48" applyBorder="1" applyAlignment="1" applyProtection="1">
      <alignment horizontal="center" vertical="center"/>
      <protection locked="0"/>
    </xf>
    <xf numFmtId="0" fontId="1" fillId="0" borderId="76" xfId="48" applyBorder="1" applyAlignment="1" applyProtection="1">
      <alignment horizontal="center" vertical="center"/>
      <protection locked="0"/>
    </xf>
    <xf numFmtId="2" fontId="1" fillId="29" borderId="77" xfId="48" applyNumberFormat="1" applyFill="1" applyBorder="1" applyAlignment="1" applyProtection="1">
      <alignment horizontal="center" vertical="center"/>
      <protection hidden="1"/>
    </xf>
    <xf numFmtId="0" fontId="68" fillId="29" borderId="25" xfId="48" applyFont="1" applyFill="1" applyBorder="1" applyAlignment="1" applyProtection="1">
      <alignment horizontal="center" vertical="center" wrapText="1"/>
      <protection hidden="1"/>
    </xf>
    <xf numFmtId="0" fontId="69" fillId="29" borderId="78" xfId="48" applyFont="1" applyFill="1" applyBorder="1" applyAlignment="1" applyProtection="1">
      <alignment horizontal="center" vertical="center" wrapText="1"/>
      <protection hidden="1"/>
    </xf>
    <xf numFmtId="0" fontId="68" fillId="29" borderId="79" xfId="48" applyFont="1" applyFill="1" applyBorder="1" applyAlignment="1" applyProtection="1">
      <alignment horizontal="center" vertical="center" wrapText="1"/>
      <protection hidden="1"/>
    </xf>
    <xf numFmtId="0" fontId="69" fillId="29" borderId="27" xfId="48" applyFont="1" applyFill="1" applyBorder="1" applyAlignment="1" applyProtection="1">
      <alignment horizontal="center" vertical="center" wrapText="1"/>
      <protection hidden="1"/>
    </xf>
    <xf numFmtId="0" fontId="69" fillId="29" borderId="40" xfId="48" applyFont="1" applyFill="1" applyBorder="1" applyAlignment="1" applyProtection="1">
      <alignment horizontal="center" vertical="center" wrapText="1"/>
      <protection hidden="1"/>
    </xf>
    <xf numFmtId="0" fontId="67" fillId="0" borderId="25" xfId="48" applyFont="1" applyBorder="1" applyAlignment="1" applyProtection="1">
      <alignment horizontal="center" vertical="center" wrapText="1"/>
      <protection hidden="1" locked="0"/>
    </xf>
    <xf numFmtId="0" fontId="1" fillId="0" borderId="27" xfId="48" applyBorder="1" applyAlignment="1" applyProtection="1">
      <alignment vertical="center" wrapText="1"/>
      <protection locked="0"/>
    </xf>
    <xf numFmtId="0" fontId="1" fillId="0" borderId="25" xfId="48" applyFill="1" applyBorder="1" applyAlignment="1" applyProtection="1">
      <alignment horizontal="center" vertical="center" wrapText="1"/>
      <protection locked="0"/>
    </xf>
    <xf numFmtId="0" fontId="1" fillId="0" borderId="78" xfId="48" applyFont="1" applyFill="1" applyBorder="1" applyAlignment="1" applyProtection="1">
      <alignment horizontal="center" vertical="center" wrapText="1"/>
      <protection locked="0"/>
    </xf>
    <xf numFmtId="0" fontId="1" fillId="0" borderId="79" xfId="48" applyFill="1" applyBorder="1" applyAlignment="1" applyProtection="1">
      <alignment horizontal="center" vertical="center" wrapText="1"/>
      <protection locked="0"/>
    </xf>
    <xf numFmtId="0" fontId="1" fillId="0" borderId="40" xfId="48" applyFont="1" applyFill="1" applyBorder="1" applyAlignment="1" applyProtection="1">
      <alignment horizontal="center" vertical="center" wrapText="1"/>
      <protection locked="0"/>
    </xf>
    <xf numFmtId="0" fontId="1" fillId="0" borderId="31" xfId="48" applyBorder="1" applyAlignment="1" applyProtection="1">
      <alignment vertical="center"/>
      <protection locked="0"/>
    </xf>
    <xf numFmtId="0" fontId="1" fillId="0" borderId="63" xfId="48" applyFont="1" applyBorder="1" applyAlignment="1" applyProtection="1">
      <alignment vertical="center"/>
      <protection locked="0"/>
    </xf>
    <xf numFmtId="0" fontId="1" fillId="0" borderId="61" xfId="48" applyFont="1" applyBorder="1" applyAlignment="1" applyProtection="1">
      <alignment vertical="center"/>
      <protection locked="0"/>
    </xf>
    <xf numFmtId="0" fontId="67" fillId="0" borderId="25" xfId="48" applyFont="1" applyBorder="1" applyAlignment="1" applyProtection="1">
      <alignment horizontal="center" vertical="center"/>
      <protection hidden="1" locked="0"/>
    </xf>
    <xf numFmtId="0" fontId="67" fillId="0" borderId="27" xfId="48" applyFont="1" applyBorder="1" applyAlignment="1" applyProtection="1">
      <alignment horizontal="center" vertical="center"/>
      <protection hidden="1" locked="0"/>
    </xf>
    <xf numFmtId="0" fontId="65" fillId="29" borderId="72" xfId="48" applyFont="1" applyFill="1" applyBorder="1" applyAlignment="1">
      <alignment/>
      <protection/>
    </xf>
    <xf numFmtId="0" fontId="65" fillId="29" borderId="58" xfId="48" applyFont="1" applyFill="1" applyBorder="1" applyAlignment="1">
      <alignment/>
      <protection/>
    </xf>
    <xf numFmtId="0" fontId="65" fillId="29" borderId="73" xfId="48" applyFont="1" applyFill="1" applyBorder="1" applyAlignment="1">
      <alignment/>
      <protection/>
    </xf>
    <xf numFmtId="0" fontId="66" fillId="0" borderId="69" xfId="48" applyFont="1" applyBorder="1" applyAlignment="1" applyProtection="1">
      <alignment horizontal="center"/>
      <protection locked="0"/>
    </xf>
    <xf numFmtId="0" fontId="1" fillId="0" borderId="27" xfId="48" applyBorder="1" applyAlignment="1" applyProtection="1">
      <alignment vertical="center"/>
      <protection locked="0"/>
    </xf>
    <xf numFmtId="0" fontId="1" fillId="0" borderId="79" xfId="48" applyFont="1" applyFill="1" applyBorder="1" applyAlignment="1" applyProtection="1">
      <alignment horizontal="center" vertical="center" wrapText="1"/>
      <protection locked="0"/>
    </xf>
    <xf numFmtId="14" fontId="66" fillId="0" borderId="69" xfId="48" applyNumberFormat="1" applyFont="1" applyBorder="1" applyAlignment="1" applyProtection="1">
      <alignment horizontal="center"/>
      <protection locked="0"/>
    </xf>
    <xf numFmtId="0" fontId="57" fillId="0" borderId="28" xfId="48" applyFont="1" applyBorder="1" applyAlignment="1">
      <alignment horizontal="center" vertical="center"/>
      <protection/>
    </xf>
    <xf numFmtId="0" fontId="59" fillId="0" borderId="30" xfId="48" applyFont="1" applyBorder="1" applyAlignment="1">
      <alignment horizontal="center" vertical="center"/>
      <protection/>
    </xf>
    <xf numFmtId="0" fontId="59" fillId="0" borderId="80" xfId="48" applyFont="1" applyBorder="1" applyAlignment="1">
      <alignment horizontal="center" vertical="center"/>
      <protection/>
    </xf>
    <xf numFmtId="0" fontId="59" fillId="0" borderId="32" xfId="48" applyFont="1" applyBorder="1" applyAlignment="1">
      <alignment horizontal="center" vertical="center"/>
      <protection/>
    </xf>
    <xf numFmtId="0" fontId="59" fillId="0" borderId="0" xfId="48" applyFont="1" applyBorder="1" applyAlignment="1">
      <alignment horizontal="center" vertical="center"/>
      <protection/>
    </xf>
    <xf numFmtId="0" fontId="59" fillId="0" borderId="81" xfId="48" applyFont="1" applyBorder="1" applyAlignment="1">
      <alignment horizontal="center" vertical="center"/>
      <protection/>
    </xf>
    <xf numFmtId="0" fontId="19" fillId="25" borderId="25" xfId="48" applyFont="1" applyFill="1" applyBorder="1" applyAlignment="1">
      <alignment horizontal="center" vertical="center"/>
      <protection/>
    </xf>
    <xf numFmtId="0" fontId="19" fillId="25" borderId="27" xfId="48" applyFont="1" applyFill="1" applyBorder="1" applyAlignment="1">
      <alignment horizontal="center" vertical="center"/>
      <protection/>
    </xf>
    <xf numFmtId="0" fontId="19" fillId="25" borderId="40" xfId="48" applyFont="1" applyFill="1" applyBorder="1" applyAlignment="1">
      <alignment horizontal="center" vertical="center"/>
      <protection/>
    </xf>
    <xf numFmtId="0" fontId="56" fillId="25" borderId="28" xfId="48" applyFont="1" applyFill="1" applyBorder="1" applyAlignment="1">
      <alignment horizontal="center" vertical="center"/>
      <protection/>
    </xf>
    <xf numFmtId="0" fontId="0" fillId="25" borderId="30" xfId="48" applyFont="1" applyFill="1" applyBorder="1" applyAlignment="1">
      <alignment horizontal="center" vertical="center"/>
      <protection/>
    </xf>
    <xf numFmtId="0" fontId="0" fillId="25" borderId="27" xfId="48" applyFont="1" applyFill="1" applyBorder="1" applyAlignment="1">
      <alignment horizontal="center" vertical="center"/>
      <protection/>
    </xf>
    <xf numFmtId="0" fontId="0" fillId="25" borderId="40" xfId="48" applyFont="1" applyFill="1" applyBorder="1" applyAlignment="1">
      <alignment horizontal="center" vertical="center"/>
      <protection/>
    </xf>
    <xf numFmtId="0" fontId="72" fillId="0" borderId="42" xfId="48" applyFont="1" applyBorder="1" applyAlignment="1" applyProtection="1">
      <alignment horizontal="center" vertical="center"/>
      <protection locked="0"/>
    </xf>
    <xf numFmtId="0" fontId="72" fillId="0" borderId="48" xfId="48" applyFont="1" applyBorder="1" applyAlignment="1" applyProtection="1">
      <alignment horizontal="center" vertical="center"/>
      <protection locked="0"/>
    </xf>
    <xf numFmtId="0" fontId="1" fillId="0" borderId="27" xfId="48" applyFont="1" applyFill="1" applyBorder="1" applyAlignment="1" applyProtection="1">
      <alignment horizontal="center" vertical="center" wrapText="1"/>
      <protection locked="0"/>
    </xf>
    <xf numFmtId="0" fontId="65" fillId="28" borderId="63" xfId="48" applyFont="1" applyFill="1" applyBorder="1" applyAlignment="1" applyProtection="1">
      <alignment horizontal="center" vertical="center"/>
      <protection hidden="1"/>
    </xf>
    <xf numFmtId="0" fontId="65" fillId="0" borderId="0" xfId="48" applyFont="1" applyBorder="1" applyAlignment="1" applyProtection="1">
      <alignment horizontal="center" vertical="center"/>
      <protection locked="0"/>
    </xf>
    <xf numFmtId="0" fontId="65" fillId="0" borderId="63" xfId="48" applyFont="1" applyBorder="1" applyAlignment="1" applyProtection="1">
      <alignment horizontal="center" vertical="center"/>
      <protection locked="0"/>
    </xf>
    <xf numFmtId="0" fontId="65" fillId="28" borderId="0" xfId="48" applyFont="1" applyFill="1" applyBorder="1" applyAlignment="1" applyProtection="1">
      <alignment horizontal="center" vertical="center"/>
      <protection hidden="1"/>
    </xf>
    <xf numFmtId="0" fontId="65" fillId="0" borderId="64" xfId="48" applyFont="1" applyBorder="1" applyAlignment="1" applyProtection="1">
      <alignment horizontal="center" vertical="center"/>
      <protection locked="0"/>
    </xf>
    <xf numFmtId="0" fontId="1" fillId="0" borderId="30" xfId="48" applyFont="1" applyFill="1" applyBorder="1" applyAlignment="1" applyProtection="1">
      <alignment horizontal="center" vertical="center" wrapText="1"/>
      <protection locked="0"/>
    </xf>
    <xf numFmtId="0" fontId="65" fillId="0" borderId="69" xfId="48" applyFont="1" applyFill="1" applyBorder="1" applyAlignment="1" applyProtection="1">
      <alignment horizontal="center" vertical="center"/>
      <protection locked="0"/>
    </xf>
    <xf numFmtId="2" fontId="0" fillId="29" borderId="69" xfId="0" applyNumberFormat="1" applyFill="1" applyBorder="1" applyAlignment="1" applyProtection="1">
      <alignment horizontal="center" vertical="center"/>
      <protection hidden="1"/>
    </xf>
    <xf numFmtId="0" fontId="1" fillId="0" borderId="28" xfId="48" applyFill="1" applyBorder="1" applyAlignment="1" applyProtection="1">
      <alignment horizontal="center" vertical="center" wrapText="1"/>
      <protection locked="0"/>
    </xf>
    <xf numFmtId="0" fontId="1" fillId="0" borderId="77" xfId="48" applyFont="1" applyFill="1" applyBorder="1" applyAlignment="1" applyProtection="1">
      <alignment horizontal="center" vertical="center" wrapText="1"/>
      <protection locked="0"/>
    </xf>
    <xf numFmtId="0" fontId="1" fillId="0" borderId="75" xfId="48" applyFill="1" applyBorder="1" applyAlignment="1" applyProtection="1">
      <alignment horizontal="center" vertical="center" wrapText="1"/>
      <protection locked="0"/>
    </xf>
    <xf numFmtId="0" fontId="1" fillId="0" borderId="80" xfId="48" applyFont="1" applyFill="1" applyBorder="1" applyAlignment="1" applyProtection="1">
      <alignment horizontal="center" vertical="center" wrapText="1"/>
      <protection locked="0"/>
    </xf>
    <xf numFmtId="0" fontId="68" fillId="29" borderId="28" xfId="48" applyFont="1" applyFill="1" applyBorder="1" applyAlignment="1" applyProtection="1">
      <alignment horizontal="center" vertical="center" wrapText="1"/>
      <protection hidden="1"/>
    </xf>
    <xf numFmtId="0" fontId="69" fillId="29" borderId="77" xfId="48" applyFont="1" applyFill="1" applyBorder="1" applyAlignment="1" applyProtection="1">
      <alignment horizontal="center" vertical="center" wrapText="1"/>
      <protection hidden="1"/>
    </xf>
    <xf numFmtId="0" fontId="68" fillId="29" borderId="75" xfId="48" applyFont="1" applyFill="1" applyBorder="1" applyAlignment="1" applyProtection="1">
      <alignment horizontal="center" vertical="center" wrapText="1"/>
      <protection hidden="1"/>
    </xf>
    <xf numFmtId="0" fontId="69" fillId="29" borderId="30" xfId="48" applyFont="1" applyFill="1" applyBorder="1" applyAlignment="1" applyProtection="1">
      <alignment horizontal="center" vertical="center" wrapText="1"/>
      <protection hidden="1"/>
    </xf>
    <xf numFmtId="0" fontId="69" fillId="29" borderId="30" xfId="48" applyFont="1" applyFill="1" applyBorder="1" applyAlignment="1" applyProtection="1">
      <alignment horizontal="center" vertical="center" wrapText="1"/>
      <protection hidden="1"/>
    </xf>
    <xf numFmtId="0" fontId="69" fillId="29" borderId="80" xfId="48" applyFont="1" applyFill="1" applyBorder="1" applyAlignment="1" applyProtection="1">
      <alignment horizontal="center" vertical="center" wrapText="1"/>
      <protection hidden="1"/>
    </xf>
    <xf numFmtId="0" fontId="65" fillId="28" borderId="69" xfId="48" applyFont="1" applyFill="1" applyBorder="1" applyAlignment="1" applyProtection="1">
      <alignment horizontal="center" vertical="center"/>
      <protection hidden="1"/>
    </xf>
    <xf numFmtId="0" fontId="65" fillId="0" borderId="69" xfId="48" applyFont="1" applyBorder="1" applyAlignment="1" applyProtection="1">
      <alignment horizontal="center" vertical="center"/>
      <protection locked="0"/>
    </xf>
    <xf numFmtId="0" fontId="1" fillId="0" borderId="69" xfId="48" applyBorder="1" applyAlignment="1" applyProtection="1">
      <alignment horizontal="center" vertical="center"/>
      <protection locked="0"/>
    </xf>
    <xf numFmtId="0" fontId="1" fillId="29" borderId="69" xfId="48" applyFill="1" applyBorder="1" applyAlignment="1" applyProtection="1">
      <alignment horizontal="center" vertical="center"/>
      <protection hidden="1"/>
    </xf>
    <xf numFmtId="2" fontId="1" fillId="29" borderId="69" xfId="48" applyNumberFormat="1" applyFill="1" applyBorder="1" applyAlignment="1" applyProtection="1">
      <alignment horizontal="center" vertical="center"/>
      <protection hidden="1"/>
    </xf>
    <xf numFmtId="1" fontId="74" fillId="34" borderId="69" xfId="0" applyNumberFormat="1" applyFont="1" applyFill="1" applyBorder="1" applyAlignment="1" applyProtection="1">
      <alignment horizontal="center" vertical="center"/>
      <protection hidden="1"/>
    </xf>
    <xf numFmtId="0" fontId="65" fillId="28" borderId="82" xfId="48" applyFont="1" applyFill="1" applyBorder="1" applyAlignment="1" applyProtection="1">
      <alignment horizontal="center" vertical="center"/>
      <protection hidden="1"/>
    </xf>
    <xf numFmtId="0" fontId="65" fillId="28" borderId="83" xfId="48" applyFont="1" applyFill="1" applyBorder="1" applyAlignment="1" applyProtection="1">
      <alignment horizontal="center" vertical="center"/>
      <protection hidden="1"/>
    </xf>
    <xf numFmtId="0" fontId="65" fillId="0" borderId="83" xfId="48" applyFont="1" applyBorder="1" applyAlignment="1" applyProtection="1">
      <alignment horizontal="center" vertical="center"/>
      <protection locked="0"/>
    </xf>
    <xf numFmtId="0" fontId="72" fillId="0" borderId="83" xfId="48" applyFont="1" applyBorder="1" applyAlignment="1" applyProtection="1">
      <alignment horizontal="center" vertical="center"/>
      <protection locked="0"/>
    </xf>
    <xf numFmtId="0" fontId="1" fillId="0" borderId="83" xfId="48" applyBorder="1" applyAlignment="1" applyProtection="1">
      <alignment horizontal="center" vertical="center"/>
      <protection locked="0"/>
    </xf>
    <xf numFmtId="0" fontId="1" fillId="29" borderId="83" xfId="48" applyFill="1" applyBorder="1" applyAlignment="1" applyProtection="1">
      <alignment horizontal="center" vertical="center"/>
      <protection hidden="1"/>
    </xf>
    <xf numFmtId="2" fontId="1" fillId="29" borderId="83" xfId="48" applyNumberFormat="1" applyFill="1" applyBorder="1" applyAlignment="1" applyProtection="1">
      <alignment horizontal="center" vertical="center"/>
      <protection hidden="1"/>
    </xf>
    <xf numFmtId="2" fontId="0" fillId="29" borderId="83" xfId="0" applyNumberFormat="1" applyFill="1" applyBorder="1" applyAlignment="1" applyProtection="1">
      <alignment horizontal="center" vertical="center"/>
      <protection hidden="1"/>
    </xf>
    <xf numFmtId="1" fontId="74" fillId="34" borderId="83" xfId="0" applyNumberFormat="1" applyFont="1" applyFill="1" applyBorder="1" applyAlignment="1" applyProtection="1">
      <alignment horizontal="center" vertical="center"/>
      <protection hidden="1"/>
    </xf>
    <xf numFmtId="1" fontId="74" fillId="34" borderId="84" xfId="0" applyNumberFormat="1" applyFont="1" applyFill="1" applyBorder="1" applyAlignment="1" applyProtection="1">
      <alignment horizontal="center" vertical="center"/>
      <protection hidden="1"/>
    </xf>
    <xf numFmtId="0" fontId="65" fillId="0" borderId="85" xfId="48" applyFont="1" applyBorder="1" applyAlignment="1" applyProtection="1">
      <alignment horizontal="center" vertical="center"/>
      <protection locked="0"/>
    </xf>
    <xf numFmtId="1" fontId="74" fillId="34" borderId="86" xfId="0" applyNumberFormat="1" applyFont="1" applyFill="1" applyBorder="1" applyAlignment="1" applyProtection="1">
      <alignment horizontal="center" vertical="center"/>
      <protection hidden="1"/>
    </xf>
    <xf numFmtId="0" fontId="65" fillId="0" borderId="87" xfId="48" applyFont="1" applyBorder="1" applyAlignment="1" applyProtection="1">
      <alignment horizontal="center" vertical="center"/>
      <protection locked="0"/>
    </xf>
    <xf numFmtId="0" fontId="65" fillId="0" borderId="88" xfId="48" applyFont="1" applyBorder="1" applyAlignment="1" applyProtection="1">
      <alignment horizontal="center" vertical="center"/>
      <protection locked="0"/>
    </xf>
    <xf numFmtId="0" fontId="65" fillId="28" borderId="88" xfId="48" applyFont="1" applyFill="1" applyBorder="1" applyAlignment="1" applyProtection="1">
      <alignment horizontal="center" vertical="center"/>
      <protection hidden="1"/>
    </xf>
    <xf numFmtId="0" fontId="1" fillId="0" borderId="88" xfId="48" applyBorder="1" applyAlignment="1" applyProtection="1">
      <alignment horizontal="center" vertical="center"/>
      <protection locked="0"/>
    </xf>
    <xf numFmtId="0" fontId="1" fillId="29" borderId="88" xfId="48" applyFill="1" applyBorder="1" applyAlignment="1" applyProtection="1">
      <alignment horizontal="center" vertical="center"/>
      <protection hidden="1"/>
    </xf>
    <xf numFmtId="2" fontId="1" fillId="29" borderId="88" xfId="48" applyNumberFormat="1" applyFill="1" applyBorder="1" applyAlignment="1" applyProtection="1">
      <alignment horizontal="center" vertical="center"/>
      <protection hidden="1"/>
    </xf>
    <xf numFmtId="2" fontId="0" fillId="29" borderId="88" xfId="0" applyNumberFormat="1" applyFill="1" applyBorder="1" applyAlignment="1" applyProtection="1">
      <alignment horizontal="center" vertical="center"/>
      <protection hidden="1"/>
    </xf>
    <xf numFmtId="1" fontId="74" fillId="34" borderId="88" xfId="0" applyNumberFormat="1" applyFont="1" applyFill="1" applyBorder="1" applyAlignment="1" applyProtection="1">
      <alignment horizontal="center" vertical="center"/>
      <protection hidden="1"/>
    </xf>
    <xf numFmtId="1" fontId="74" fillId="34" borderId="89" xfId="0" applyNumberFormat="1" applyFont="1" applyFill="1" applyBorder="1" applyAlignment="1" applyProtection="1">
      <alignment horizontal="center" vertical="center"/>
      <protection hidden="1"/>
    </xf>
    <xf numFmtId="0" fontId="65" fillId="0" borderId="46" xfId="48" applyFont="1" applyBorder="1" applyAlignment="1" applyProtection="1">
      <alignment horizontal="center" vertical="center"/>
      <protection locked="0"/>
    </xf>
    <xf numFmtId="0" fontId="65" fillId="0" borderId="72" xfId="48" applyFont="1" applyBorder="1" applyAlignment="1" applyProtection="1">
      <alignment horizontal="center" vertical="center"/>
      <protection locked="0"/>
    </xf>
    <xf numFmtId="0" fontId="65" fillId="28" borderId="49" xfId="48" applyFont="1" applyFill="1" applyBorder="1" applyAlignment="1" applyProtection="1">
      <alignment horizontal="center" vertical="center"/>
      <protection hidden="1"/>
    </xf>
    <xf numFmtId="0" fontId="1" fillId="0" borderId="82" xfId="48" applyBorder="1" applyAlignment="1" applyProtection="1">
      <alignment horizontal="center" vertical="center"/>
      <protection locked="0"/>
    </xf>
    <xf numFmtId="0" fontId="1" fillId="0" borderId="85" xfId="48" applyBorder="1" applyAlignment="1" applyProtection="1">
      <alignment horizontal="center" vertical="center"/>
      <protection locked="0"/>
    </xf>
    <xf numFmtId="0" fontId="1" fillId="0" borderId="87" xfId="48" applyBorder="1" applyAlignment="1" applyProtection="1">
      <alignment horizontal="center" vertical="center"/>
      <protection locked="0"/>
    </xf>
    <xf numFmtId="0" fontId="1" fillId="0" borderId="75" xfId="48" applyFont="1" applyFill="1" applyBorder="1" applyAlignment="1" applyProtection="1">
      <alignment horizontal="center" vertical="center" wrapText="1"/>
      <protection locked="0"/>
    </xf>
    <xf numFmtId="0" fontId="65" fillId="0" borderId="83" xfId="48" applyFont="1" applyFill="1" applyBorder="1" applyAlignment="1" applyProtection="1">
      <alignment horizontal="center" vertical="center"/>
      <protection hidden="1"/>
    </xf>
    <xf numFmtId="0" fontId="65" fillId="0" borderId="88" xfId="48" applyFont="1" applyFill="1" applyBorder="1" applyAlignment="1" applyProtection="1">
      <alignment horizontal="center" vertical="center"/>
      <protection locked="0"/>
    </xf>
    <xf numFmtId="0" fontId="65" fillId="0" borderId="46" xfId="48" applyFont="1" applyFill="1" applyBorder="1" applyAlignment="1" applyProtection="1">
      <alignment horizontal="center" vertical="center"/>
      <protection hidden="1"/>
    </xf>
    <xf numFmtId="0" fontId="65" fillId="0" borderId="72" xfId="48" applyFont="1" applyFill="1" applyBorder="1" applyAlignment="1" applyProtection="1">
      <alignment horizontal="center" vertical="center"/>
      <protection locked="0"/>
    </xf>
    <xf numFmtId="0" fontId="65" fillId="0" borderId="49" xfId="48" applyFont="1" applyFill="1" applyBorder="1" applyAlignment="1" applyProtection="1">
      <alignment horizontal="center" vertical="center"/>
      <protection locked="0"/>
    </xf>
    <xf numFmtId="0" fontId="1" fillId="0" borderId="70" xfId="48" applyBorder="1" applyAlignment="1" applyProtection="1">
      <alignment horizontal="left" vertical="center"/>
      <protection locked="0"/>
    </xf>
    <xf numFmtId="0" fontId="1" fillId="0" borderId="36" xfId="48" applyFont="1" applyBorder="1" applyAlignment="1" applyProtection="1">
      <alignment horizontal="left" vertical="center"/>
      <protection locked="0"/>
    </xf>
    <xf numFmtId="0" fontId="1" fillId="0" borderId="74" xfId="48" applyBorder="1" applyAlignment="1" applyProtection="1">
      <alignment horizontal="left" vertical="center"/>
      <protection locked="0"/>
    </xf>
    <xf numFmtId="0" fontId="1" fillId="0" borderId="33" xfId="48" applyBorder="1" applyAlignment="1" applyProtection="1">
      <alignment horizontal="left" vertical="center"/>
      <protection locked="0"/>
    </xf>
    <xf numFmtId="0" fontId="1" fillId="0" borderId="50" xfId="48" applyBorder="1" applyAlignment="1" applyProtection="1">
      <alignment horizontal="left" vertical="center"/>
      <protection locked="0"/>
    </xf>
    <xf numFmtId="0" fontId="1" fillId="0" borderId="58" xfId="48" applyBorder="1" applyAlignment="1" applyProtection="1">
      <alignment horizontal="left" vertical="center"/>
      <protection locked="0"/>
    </xf>
    <xf numFmtId="0" fontId="1" fillId="0" borderId="36" xfId="48" applyBorder="1" applyAlignment="1" applyProtection="1">
      <alignment horizontal="left" vertical="center"/>
      <protection locked="0"/>
    </xf>
    <xf numFmtId="0" fontId="71" fillId="0" borderId="83" xfId="48" applyFont="1" applyBorder="1" applyAlignment="1" applyProtection="1">
      <alignment horizontal="center" vertical="center"/>
      <protection locked="0"/>
    </xf>
    <xf numFmtId="0" fontId="71" fillId="0" borderId="88" xfId="48" applyFont="1" applyBorder="1" applyAlignment="1" applyProtection="1">
      <alignment horizontal="center" vertical="center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e_B O C C I A" xfId="46"/>
    <cellStyle name="normálne_Hárok1" xfId="47"/>
    <cellStyle name="Normální 2" xfId="48"/>
    <cellStyle name="normální_Výsledková listina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8"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  <border>
        <left/>
        <right/>
        <top/>
        <bottom/>
      </border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44"/>
  <sheetViews>
    <sheetView zoomScalePageLayoutView="0" workbookViewId="0" topLeftCell="A3">
      <selection activeCell="C11" sqref="C11:G11"/>
    </sheetView>
  </sheetViews>
  <sheetFormatPr defaultColWidth="9.00390625" defaultRowHeight="12.75"/>
  <cols>
    <col min="1" max="1" width="10.75390625" style="0" customWidth="1"/>
    <col min="2" max="2" width="15.875" style="0" customWidth="1"/>
    <col min="3" max="3" width="3.25390625" style="0" customWidth="1"/>
    <col min="4" max="4" width="2.125" style="0" customWidth="1"/>
    <col min="5" max="5" width="11.375" style="0" customWidth="1"/>
    <col min="12" max="12" width="2.375" style="0" customWidth="1"/>
    <col min="14" max="14" width="2.25390625" style="0" customWidth="1"/>
    <col min="15" max="15" width="2.1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T3" s="269">
        <f>C11</f>
        <v>42833</v>
      </c>
      <c r="U3" s="269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5" customHeight="1">
      <c r="A7" s="2"/>
      <c r="B7" s="3" t="s">
        <v>0</v>
      </c>
      <c r="C7" s="270" t="s">
        <v>104</v>
      </c>
      <c r="D7" s="271"/>
      <c r="E7" s="271"/>
      <c r="F7" s="271"/>
      <c r="G7" s="27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" customHeight="1">
      <c r="A8" s="2"/>
      <c r="B8" s="3" t="s">
        <v>1</v>
      </c>
      <c r="C8" s="4" t="s">
        <v>2</v>
      </c>
      <c r="D8" s="5">
        <v>3</v>
      </c>
      <c r="E8" s="6"/>
      <c r="F8" s="6"/>
      <c r="G8" s="7"/>
      <c r="H8" s="1"/>
      <c r="I8" s="1"/>
      <c r="J8" s="1"/>
      <c r="K8" s="1"/>
      <c r="L8" s="8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8" s="9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N8" s="9">
        <f>D8*100</f>
        <v>300</v>
      </c>
      <c r="O8" s="9">
        <f>N8+1</f>
        <v>301</v>
      </c>
      <c r="P8" s="10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Q8" s="1"/>
      <c r="R8" s="1"/>
      <c r="S8" s="1"/>
      <c r="T8" s="1"/>
      <c r="U8" s="1"/>
      <c r="V8" s="1"/>
      <c r="W8" s="1"/>
      <c r="X8" s="1"/>
      <c r="Y8" s="1"/>
    </row>
    <row r="9" spans="1:25" ht="15" customHeight="1">
      <c r="A9" s="2"/>
      <c r="B9" s="11" t="s">
        <v>3</v>
      </c>
      <c r="C9" s="272" t="s">
        <v>67</v>
      </c>
      <c r="D9" s="272"/>
      <c r="E9" s="272"/>
      <c r="F9" s="272"/>
      <c r="G9" s="272"/>
      <c r="H9" s="1"/>
      <c r="I9" s="1"/>
      <c r="J9" s="1"/>
      <c r="K9" s="1"/>
      <c r="L9" s="12" t="e">
        <f>IF(LARGE($BT$32:$BT$68,1)=BT32,1,IF(LARGE($BT$32:$BT$68,2)=BT32,2,IF(LARGE($BT$32:$BT$68,3)=BT32,3,IF(LARGE($BT$32:$BT$68,4)=BT32,4,IF(LARGE($BT$32:$BT$68,5)=BT32,5,-1)))))=IF(LARGE($BT$32:$BT$68,1)=BT32,1,IF(LARGE($BT$32:$BT$68,2)=BT32,2,IF(LARGE($BT$32:$BT$68,3)=BT32,3,IF(LARGE($BT$32:$BT$68,4)=BT32,4,IF(LARGE($BT$32:$BT$68,5)=BT32,5,-1)))))</f>
        <v>#NUM!</v>
      </c>
      <c r="M9" s="13" t="s">
        <v>4</v>
      </c>
      <c r="N9" s="14"/>
      <c r="O9" s="13"/>
      <c r="P9" s="15"/>
      <c r="Q9" s="1"/>
      <c r="R9" s="1"/>
      <c r="S9" s="1"/>
      <c r="T9" s="1"/>
      <c r="U9" s="1"/>
      <c r="V9" s="1"/>
      <c r="W9" s="1"/>
      <c r="X9" s="1"/>
      <c r="Y9" s="1"/>
    </row>
    <row r="10" spans="1:25" ht="15" customHeight="1">
      <c r="A10" s="2"/>
      <c r="B10" s="16" t="s">
        <v>5</v>
      </c>
      <c r="C10" s="270" t="s">
        <v>125</v>
      </c>
      <c r="D10" s="271"/>
      <c r="E10" s="271"/>
      <c r="F10" s="271"/>
      <c r="G10" s="27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" customHeight="1">
      <c r="A11" s="2"/>
      <c r="B11" s="3" t="s">
        <v>6</v>
      </c>
      <c r="C11" s="268">
        <v>42833</v>
      </c>
      <c r="D11" s="268"/>
      <c r="E11" s="268"/>
      <c r="F11" s="268"/>
      <c r="G11" s="26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>
      <c r="A12" s="2"/>
      <c r="B12" s="2"/>
      <c r="C12" s="2"/>
      <c r="D12" s="2"/>
      <c r="E12" s="2"/>
      <c r="F12" s="2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>
      <c r="A13" s="2"/>
      <c r="B13" s="17" t="s">
        <v>7</v>
      </c>
      <c r="C13" s="2"/>
      <c r="D13" s="2"/>
      <c r="E13" s="2"/>
      <c r="F13" s="2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>
      <c r="A14" s="2"/>
      <c r="B14" s="2"/>
      <c r="C14" s="2"/>
      <c r="D14" s="2"/>
      <c r="E14" s="2"/>
      <c r="F14" s="2"/>
      <c r="G14" s="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2.75" customHeight="1">
      <c r="A17" s="1"/>
      <c r="B17" s="18"/>
      <c r="C17" s="18"/>
      <c r="D17" s="18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2.75" customHeight="1">
      <c r="A18" s="1"/>
      <c r="B18" s="18"/>
      <c r="C18" s="18"/>
      <c r="D18" s="1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2.75" customHeight="1">
      <c r="A19" s="1"/>
      <c r="B19" s="18"/>
      <c r="C19" s="18"/>
      <c r="D19" s="1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2.75" customHeight="1">
      <c r="A20" s="1"/>
      <c r="B20" s="18"/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2.75" customHeight="1">
      <c r="A21" s="1"/>
      <c r="B21" s="18"/>
      <c r="C21" s="18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2.75" customHeight="1">
      <c r="A22" s="1"/>
      <c r="B22" s="18"/>
      <c r="C22" s="18"/>
      <c r="D22" s="1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2.75" customHeight="1">
      <c r="A23" s="1"/>
      <c r="B23" s="18"/>
      <c r="C23" s="18"/>
      <c r="D23" s="1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2.75" customHeight="1">
      <c r="A24" s="1"/>
      <c r="B24" s="18"/>
      <c r="C24" s="18"/>
      <c r="D24" s="18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2.75">
      <c r="A31" s="1"/>
      <c r="B31" s="1"/>
      <c r="C31" s="1"/>
      <c r="D31" s="1"/>
      <c r="E31" s="1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</sheetData>
  <sheetProtection selectLockedCells="1" selectUnlockedCells="1"/>
  <mergeCells count="5">
    <mergeCell ref="C11:G11"/>
    <mergeCell ref="T3:U3"/>
    <mergeCell ref="C7:G7"/>
    <mergeCell ref="C9:G9"/>
    <mergeCell ref="C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C25" sqref="C25"/>
    </sheetView>
  </sheetViews>
  <sheetFormatPr defaultColWidth="9.00390625" defaultRowHeight="19.5" customHeight="1"/>
  <cols>
    <col min="1" max="1" width="26.25390625" style="183" customWidth="1"/>
    <col min="2" max="5" width="26.25390625" style="141" customWidth="1"/>
    <col min="6" max="16384" width="9.125" style="141" customWidth="1"/>
  </cols>
  <sheetData>
    <row r="1" spans="1:5" ht="19.5" customHeight="1">
      <c r="A1" s="386" t="s">
        <v>128</v>
      </c>
      <c r="B1" s="387"/>
      <c r="C1" s="387"/>
      <c r="D1" s="387"/>
      <c r="E1" s="388"/>
    </row>
    <row r="2" spans="1:5" ht="19.5" customHeight="1">
      <c r="A2" s="389"/>
      <c r="B2" s="390"/>
      <c r="C2" s="390"/>
      <c r="D2" s="390"/>
      <c r="E2" s="391"/>
    </row>
    <row r="3" spans="1:5" ht="17.25" customHeight="1" thickBot="1">
      <c r="A3" s="389"/>
      <c r="B3" s="390"/>
      <c r="C3" s="390"/>
      <c r="D3" s="390"/>
      <c r="E3" s="391"/>
    </row>
    <row r="4" spans="1:5" ht="19.5" customHeight="1" thickBot="1">
      <c r="A4" s="392" t="s">
        <v>69</v>
      </c>
      <c r="B4" s="393"/>
      <c r="C4" s="393"/>
      <c r="D4" s="393"/>
      <c r="E4" s="394"/>
    </row>
    <row r="5" spans="1:5" ht="19.5" customHeight="1" thickBot="1">
      <c r="A5" s="142" t="s">
        <v>70</v>
      </c>
      <c r="B5" s="142" t="s">
        <v>71</v>
      </c>
      <c r="C5" s="143" t="s">
        <v>72</v>
      </c>
      <c r="D5" s="144" t="s">
        <v>131</v>
      </c>
      <c r="E5" s="143" t="s">
        <v>73</v>
      </c>
    </row>
    <row r="6" spans="1:5" ht="19.5" customHeight="1" thickBot="1">
      <c r="A6" s="145" t="s">
        <v>74</v>
      </c>
      <c r="B6" s="147" t="s">
        <v>132</v>
      </c>
      <c r="C6" s="151" t="s">
        <v>133</v>
      </c>
      <c r="D6" s="146" t="s">
        <v>134</v>
      </c>
      <c r="E6" s="151" t="s">
        <v>136</v>
      </c>
    </row>
    <row r="7" spans="1:5" ht="19.5" customHeight="1">
      <c r="A7" s="148">
        <v>0.375</v>
      </c>
      <c r="B7" s="260" t="str">
        <f>skupiny2!A10</f>
        <v>Klohna B.</v>
      </c>
      <c r="C7" s="261" t="str">
        <f>skupiny2!A12</f>
        <v>Tižo M.</v>
      </c>
      <c r="D7" s="248" t="str">
        <f>skupiny2!A16</f>
        <v>Burianek A.</v>
      </c>
      <c r="E7" s="249" t="str">
        <f>skupiny2!A18</f>
        <v>Smolková M.</v>
      </c>
    </row>
    <row r="8" spans="1:5" ht="19.5" customHeight="1" thickBot="1">
      <c r="A8" s="149"/>
      <c r="B8" s="262" t="str">
        <f>skupiny2!A11</f>
        <v>Škvarnová Ľ.</v>
      </c>
      <c r="C8" s="263" t="str">
        <f>skupiny2!A13</f>
        <v>Bielak M.</v>
      </c>
      <c r="D8" s="264" t="str">
        <f>skupiny2!A17</f>
        <v>Rostašová E.</v>
      </c>
      <c r="E8" s="247" t="str">
        <f>skupiny2!A19</f>
        <v>Fábry F.</v>
      </c>
    </row>
    <row r="9" spans="1:5" ht="19.5" customHeight="1" thickBot="1">
      <c r="A9" s="150" t="s">
        <v>74</v>
      </c>
      <c r="B9" s="146" t="s">
        <v>135</v>
      </c>
      <c r="C9" s="146" t="s">
        <v>133</v>
      </c>
      <c r="D9" s="147" t="s">
        <v>134</v>
      </c>
      <c r="E9" s="151" t="s">
        <v>136</v>
      </c>
    </row>
    <row r="10" spans="1:5" ht="19.5" customHeight="1">
      <c r="A10" s="148">
        <v>0.4305555555555556</v>
      </c>
      <c r="B10" s="265" t="str">
        <f>skupiny2!A10</f>
        <v>Klohna B.</v>
      </c>
      <c r="C10" s="260" t="str">
        <f>skupiny2!A11</f>
        <v>Škvarnová Ľ.</v>
      </c>
      <c r="D10" s="249" t="str">
        <f>skupiny2!A16</f>
        <v>Burianek A.</v>
      </c>
      <c r="E10" s="248" t="str">
        <f>skupiny2!A17</f>
        <v>Rostašová E.</v>
      </c>
    </row>
    <row r="11" spans="1:5" ht="19.5" customHeight="1" thickBot="1">
      <c r="A11" s="149"/>
      <c r="B11" s="262" t="str">
        <f>skupiny2!A12</f>
        <v>Tižo M.</v>
      </c>
      <c r="C11" s="262" t="str">
        <f>skupiny2!A13</f>
        <v>Bielak M.</v>
      </c>
      <c r="D11" s="247" t="str">
        <f>skupiny2!A18</f>
        <v>Smolková M.</v>
      </c>
      <c r="E11" s="247" t="str">
        <f>skupiny2!A19</f>
        <v>Fábry F.</v>
      </c>
    </row>
    <row r="12" spans="1:5" ht="19.5" customHeight="1" thickBot="1">
      <c r="A12" s="150" t="s">
        <v>74</v>
      </c>
      <c r="B12" s="147" t="s">
        <v>132</v>
      </c>
      <c r="C12" s="146" t="s">
        <v>135</v>
      </c>
      <c r="D12" s="147" t="s">
        <v>134</v>
      </c>
      <c r="E12" s="151" t="s">
        <v>136</v>
      </c>
    </row>
    <row r="13" spans="1:5" ht="19.5" customHeight="1">
      <c r="A13" s="148">
        <v>0.4861111111111111</v>
      </c>
      <c r="B13" s="260" t="str">
        <f>skupiny2!A10</f>
        <v>Klohna B.</v>
      </c>
      <c r="C13" s="260" t="str">
        <f>skupiny2!A11</f>
        <v>Škvarnová Ľ.</v>
      </c>
      <c r="D13" s="266" t="str">
        <f>skupiny2!A16</f>
        <v>Burianek A.</v>
      </c>
      <c r="E13" s="266" t="str">
        <f>skupiny2!A17</f>
        <v>Rostašová E.</v>
      </c>
    </row>
    <row r="14" spans="1:5" ht="19.5" customHeight="1" thickBot="1">
      <c r="A14" s="149"/>
      <c r="B14" s="262" t="str">
        <f>skupiny2!A13</f>
        <v>Bielak M.</v>
      </c>
      <c r="C14" s="267" t="str">
        <f>skupiny2!A12</f>
        <v>Tižo M.</v>
      </c>
      <c r="D14" s="247" t="str">
        <f>skupiny2!A19</f>
        <v>Fábry F.</v>
      </c>
      <c r="E14" s="247" t="str">
        <f>skupiny2!A18</f>
        <v>Smolková M.</v>
      </c>
    </row>
    <row r="15" spans="1:5" ht="19.5" customHeight="1" thickBot="1">
      <c r="A15" s="152" t="s">
        <v>137</v>
      </c>
      <c r="B15" s="395" t="s">
        <v>75</v>
      </c>
      <c r="C15" s="396"/>
      <c r="D15" s="397"/>
      <c r="E15" s="398"/>
    </row>
    <row r="16" spans="1:5" s="155" customFormat="1" ht="19.5" customHeight="1" thickBot="1">
      <c r="A16" s="153" t="s">
        <v>74</v>
      </c>
      <c r="B16" s="146" t="s">
        <v>133</v>
      </c>
      <c r="C16" s="146" t="s">
        <v>135</v>
      </c>
      <c r="D16" s="154"/>
      <c r="E16" s="146"/>
    </row>
    <row r="17" spans="1:5" ht="19.5" customHeight="1" hidden="1">
      <c r="A17" s="156">
        <v>0.5416666666666666</v>
      </c>
      <c r="B17" s="157"/>
      <c r="C17" s="158"/>
      <c r="D17" s="159"/>
      <c r="E17" s="158"/>
    </row>
    <row r="18" spans="1:5" ht="19.5" customHeight="1" hidden="1" thickBot="1">
      <c r="A18" s="160" t="s">
        <v>76</v>
      </c>
      <c r="B18" s="161"/>
      <c r="C18" s="162"/>
      <c r="D18" s="161"/>
      <c r="E18" s="162"/>
    </row>
    <row r="19" spans="1:5" ht="19.5" customHeight="1" hidden="1" thickBot="1">
      <c r="A19" s="163" t="s">
        <v>74</v>
      </c>
      <c r="B19" s="146"/>
      <c r="C19" s="151"/>
      <c r="D19" s="164"/>
      <c r="E19" s="165"/>
    </row>
    <row r="20" spans="1:5" ht="19.5" customHeight="1">
      <c r="A20" s="156">
        <v>0.5625</v>
      </c>
      <c r="B20" s="250" t="str">
        <f>PAVÚK!Z21</f>
        <v>Klohna B.</v>
      </c>
      <c r="C20" s="252" t="str">
        <f>PAVÚK!Z57</f>
        <v>Bielak M.</v>
      </c>
      <c r="D20" s="166"/>
      <c r="E20" s="167"/>
    </row>
    <row r="21" spans="1:5" ht="19.5" customHeight="1" thickBot="1">
      <c r="A21" s="168" t="s">
        <v>77</v>
      </c>
      <c r="B21" s="251" t="str">
        <f>PAVÚK!Z33</f>
        <v>Smolková M.</v>
      </c>
      <c r="C21" s="253" t="str">
        <f>PAVÚK!Z45</f>
        <v>Burianek A.</v>
      </c>
      <c r="D21" s="169"/>
      <c r="E21" s="170"/>
    </row>
    <row r="22" spans="1:5" ht="19.5" customHeight="1" thickBot="1">
      <c r="A22" s="153" t="s">
        <v>74</v>
      </c>
      <c r="B22" s="147" t="s">
        <v>132</v>
      </c>
      <c r="C22" s="151" t="s">
        <v>136</v>
      </c>
      <c r="D22" s="171"/>
      <c r="E22" s="172"/>
    </row>
    <row r="23" spans="1:5" ht="19.5" customHeight="1">
      <c r="A23" s="173">
        <v>0.6180555555555556</v>
      </c>
      <c r="B23" s="254" t="str">
        <f>PAVÚK!AN27</f>
        <v>Klohna B.</v>
      </c>
      <c r="C23" s="254" t="str">
        <f>PAVÚK!H73</f>
        <v>Bielak M.</v>
      </c>
      <c r="D23" s="167"/>
      <c r="E23" s="174"/>
    </row>
    <row r="24" spans="1:5" ht="19.5" customHeight="1" thickBot="1">
      <c r="A24" s="178" t="s">
        <v>78</v>
      </c>
      <c r="B24" s="255" t="str">
        <f>PAVÚK!AN51</f>
        <v>Burianek A.</v>
      </c>
      <c r="C24" s="255" t="str">
        <f>PAVÚK!H85</f>
        <v>Smolková M.</v>
      </c>
      <c r="D24" s="170"/>
      <c r="E24" s="162"/>
    </row>
    <row r="25" spans="1:5" ht="7.5" customHeight="1" thickBot="1">
      <c r="A25" s="153"/>
      <c r="B25" s="154"/>
      <c r="C25" s="175"/>
      <c r="D25" s="176"/>
      <c r="E25" s="177"/>
    </row>
    <row r="26" spans="1:5" ht="19.5" customHeight="1" thickBot="1">
      <c r="A26" s="179" t="s">
        <v>138</v>
      </c>
      <c r="B26" s="180" t="s">
        <v>79</v>
      </c>
      <c r="C26" s="181" t="s">
        <v>80</v>
      </c>
      <c r="D26" s="182" t="s">
        <v>81</v>
      </c>
      <c r="E26" s="182"/>
    </row>
    <row r="27" spans="3:5" ht="6.75" customHeight="1" thickBot="1">
      <c r="C27" s="184"/>
      <c r="D27" s="184"/>
      <c r="E27" s="184"/>
    </row>
    <row r="28" spans="1:5" ht="19.5" customHeight="1">
      <c r="A28" s="185" t="s">
        <v>82</v>
      </c>
      <c r="B28" s="186" t="s">
        <v>83</v>
      </c>
      <c r="C28" s="245" t="s">
        <v>84</v>
      </c>
      <c r="D28" s="187"/>
      <c r="E28" s="155"/>
    </row>
    <row r="29" spans="1:5" ht="19.5" customHeight="1">
      <c r="A29" s="188"/>
      <c r="B29" s="189" t="str">
        <f>A!C4&amp;" "&amp;A!D4</f>
        <v>301 Klohna B.</v>
      </c>
      <c r="C29" s="246" t="str">
        <f>B!C4&amp;" "&amp;B!D4</f>
        <v>305 Burianek A.</v>
      </c>
      <c r="D29" s="190"/>
      <c r="E29" s="155"/>
    </row>
    <row r="30" spans="1:5" ht="19.5" customHeight="1">
      <c r="A30" s="188"/>
      <c r="B30" s="189" t="str">
        <f>A!C6&amp;" "&amp;A!D6</f>
        <v>302 Škvarnová Ľ.</v>
      </c>
      <c r="C30" s="246" t="str">
        <f>B!C6&amp;" "&amp;B!D6</f>
        <v>306 Rostašová E.</v>
      </c>
      <c r="D30" s="187"/>
      <c r="E30" s="155"/>
    </row>
    <row r="31" spans="1:5" ht="19.5" customHeight="1">
      <c r="A31" s="188"/>
      <c r="B31" s="189" t="str">
        <f>A!C8&amp;" "&amp;A!D8</f>
        <v>303 Tižo M.</v>
      </c>
      <c r="C31" s="246" t="str">
        <f>B!C8&amp;" "&amp;B!D8</f>
        <v>307 Smolková M.</v>
      </c>
      <c r="D31" s="187"/>
      <c r="E31" s="155"/>
    </row>
    <row r="32" spans="1:5" ht="19.5" customHeight="1" thickBot="1">
      <c r="A32" s="191"/>
      <c r="B32" s="189" t="str">
        <f>A!C10&amp;" "&amp;A!D10</f>
        <v>304 Bielak M.</v>
      </c>
      <c r="C32" s="246" t="str">
        <f>B!C10&amp;" "&amp;B!D10</f>
        <v>308 Fábry F.</v>
      </c>
      <c r="D32" s="187"/>
      <c r="E32" s="155"/>
    </row>
    <row r="33" spans="2:7" ht="19.5" customHeight="1">
      <c r="B33" s="183"/>
      <c r="D33" s="183"/>
      <c r="F33" s="155"/>
      <c r="G33" s="155"/>
    </row>
    <row r="34" spans="1:5" ht="19.5" customHeight="1">
      <c r="A34" s="192"/>
      <c r="B34" s="192"/>
      <c r="C34" s="192"/>
      <c r="D34" s="187"/>
      <c r="E34" s="187"/>
    </row>
    <row r="35" spans="1:5" ht="19.5" customHeight="1">
      <c r="A35" s="192"/>
      <c r="B35" s="192"/>
      <c r="C35" s="192"/>
      <c r="D35" s="187"/>
      <c r="E35" s="187"/>
    </row>
    <row r="36" ht="19.5" customHeight="1">
      <c r="D36" s="193"/>
    </row>
    <row r="37" ht="19.5" customHeight="1">
      <c r="D37" s="187"/>
    </row>
    <row r="38" ht="19.5" customHeight="1">
      <c r="D38" s="155"/>
    </row>
    <row r="39" ht="19.5" customHeight="1">
      <c r="D39" s="187"/>
    </row>
    <row r="40" ht="19.5" customHeight="1">
      <c r="D40" s="187"/>
    </row>
    <row r="41" ht="19.5" customHeight="1">
      <c r="D41" s="194"/>
    </row>
    <row r="43" spans="1:5" ht="19.5" customHeight="1">
      <c r="A43" s="195"/>
      <c r="B43" s="196"/>
      <c r="C43" s="196"/>
      <c r="D43" s="196"/>
      <c r="E43" s="196"/>
    </row>
    <row r="44" spans="1:5" ht="19.5" customHeight="1">
      <c r="A44" s="197"/>
      <c r="B44" s="192"/>
      <c r="C44" s="192"/>
      <c r="D44" s="192"/>
      <c r="E44" s="196"/>
    </row>
    <row r="45" spans="1:5" ht="19.5" customHeight="1">
      <c r="A45" s="197"/>
      <c r="B45" s="192"/>
      <c r="C45" s="196"/>
      <c r="D45" s="196"/>
      <c r="E45" s="196"/>
    </row>
    <row r="46" spans="1:5" ht="19.5" customHeight="1">
      <c r="A46" s="197"/>
      <c r="B46" s="192"/>
      <c r="C46" s="196"/>
      <c r="D46" s="196"/>
      <c r="E46" s="196"/>
    </row>
    <row r="47" spans="1:5" ht="19.5" customHeight="1">
      <c r="A47" s="192"/>
      <c r="B47" s="192"/>
      <c r="C47" s="196"/>
      <c r="D47" s="196"/>
      <c r="E47" s="196"/>
    </row>
    <row r="48" spans="1:5" ht="19.5" customHeight="1">
      <c r="A48" s="192"/>
      <c r="B48" s="187"/>
      <c r="C48" s="196"/>
      <c r="D48" s="196"/>
      <c r="E48" s="196"/>
    </row>
    <row r="49" spans="1:5" ht="19.5" customHeight="1">
      <c r="A49" s="192"/>
      <c r="B49" s="196"/>
      <c r="C49" s="196"/>
      <c r="D49" s="196"/>
      <c r="E49" s="196"/>
    </row>
    <row r="50" spans="1:5" ht="19.5" customHeight="1">
      <c r="A50" s="195"/>
      <c r="B50" s="196"/>
      <c r="C50" s="196"/>
      <c r="D50" s="196"/>
      <c r="E50" s="196"/>
    </row>
    <row r="51" spans="1:5" ht="19.5" customHeight="1">
      <c r="A51" s="195"/>
      <c r="B51" s="196"/>
      <c r="C51" s="196"/>
      <c r="D51" s="196"/>
      <c r="E51" s="196"/>
    </row>
    <row r="52" spans="1:5" ht="19.5" customHeight="1">
      <c r="A52" s="195"/>
      <c r="B52" s="196"/>
      <c r="C52" s="196"/>
      <c r="D52" s="196"/>
      <c r="E52" s="196"/>
    </row>
    <row r="53" spans="1:5" ht="19.5" customHeight="1">
      <c r="A53" s="195"/>
      <c r="B53" s="196"/>
      <c r="C53" s="196"/>
      <c r="D53" s="196"/>
      <c r="E53" s="196"/>
    </row>
  </sheetData>
  <sheetProtection/>
  <mergeCells count="3">
    <mergeCell ref="A1:E3"/>
    <mergeCell ref="A4:E4"/>
    <mergeCell ref="B15:E1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2:AD44"/>
  <sheetViews>
    <sheetView showGridLines="0" zoomScalePageLayoutView="0" workbookViewId="0" topLeftCell="A1">
      <selection activeCell="I13" sqref="I13:I14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4" width="11.375" style="0" customWidth="1"/>
    <col min="5" max="5" width="14.375" style="0" customWidth="1"/>
    <col min="6" max="6" width="31.25390625" style="0" customWidth="1"/>
    <col min="7" max="7" width="4.75390625" style="0" customWidth="1"/>
    <col min="8" max="8" width="3.00390625" style="0" customWidth="1"/>
    <col min="9" max="9" width="12.625" style="0" customWidth="1"/>
    <col min="10" max="10" width="5.125" style="0" customWidth="1"/>
    <col min="13" max="13" width="20.625" style="0" customWidth="1"/>
    <col min="14" max="14" width="20.75390625" style="0" customWidth="1"/>
    <col min="16" max="17" width="11.375" style="0" customWidth="1"/>
  </cols>
  <sheetData>
    <row r="2" spans="2:10" ht="20.25">
      <c r="B2" s="20" t="s">
        <v>8</v>
      </c>
      <c r="C2" s="20"/>
      <c r="D2" s="20"/>
      <c r="E2" s="21">
        <f>IF(ISNUMBER(ÚDAJE!D8),ÚDAJE!D8,"")</f>
        <v>3</v>
      </c>
      <c r="F2" s="21"/>
      <c r="G2" s="20"/>
      <c r="H2" s="20"/>
      <c r="I2" s="20"/>
      <c r="J2" s="20"/>
    </row>
    <row r="4" spans="2:10" ht="12.75">
      <c r="B4" s="22" t="s">
        <v>9</v>
      </c>
      <c r="C4" s="23" t="s">
        <v>10</v>
      </c>
      <c r="D4" s="23" t="s">
        <v>11</v>
      </c>
      <c r="E4" s="23" t="s">
        <v>12</v>
      </c>
      <c r="F4" s="22" t="s">
        <v>13</v>
      </c>
      <c r="G4" s="277" t="s">
        <v>14</v>
      </c>
      <c r="H4" s="277"/>
      <c r="I4" s="24" t="s">
        <v>15</v>
      </c>
      <c r="J4" s="25">
        <v>8</v>
      </c>
    </row>
    <row r="5" spans="2:30" ht="15">
      <c r="B5" s="22">
        <f>IF(ISNUMBER(ÚDAJE!O8),ÚDAJE!O8,"")</f>
        <v>301</v>
      </c>
      <c r="C5" s="134" t="s">
        <v>105</v>
      </c>
      <c r="D5" s="135" t="s">
        <v>109</v>
      </c>
      <c r="E5" s="26" t="str">
        <f aca="true" t="shared" si="0" ref="E5:E15">C5&amp;" "&amp;LEFT(D5,1)&amp;"."</f>
        <v>Klohna B.</v>
      </c>
      <c r="F5" s="27" t="s">
        <v>58</v>
      </c>
      <c r="G5" s="274" t="s">
        <v>16</v>
      </c>
      <c r="H5" s="274"/>
      <c r="I5" s="136" t="s">
        <v>54</v>
      </c>
      <c r="J5" s="28"/>
      <c r="P5" t="e">
        <f>LEFT(M5,SEARCH(" ",M5)-1)</f>
        <v>#VALUE!</v>
      </c>
      <c r="Q5" t="e">
        <f>MID(M5,SEARCH(" ",M5)+1,20)</f>
        <v>#VALUE!</v>
      </c>
      <c r="AC5">
        <v>2</v>
      </c>
      <c r="AD5" t="s">
        <v>17</v>
      </c>
    </row>
    <row r="6" spans="2:30" ht="15">
      <c r="B6" s="29">
        <f>B5+1</f>
        <v>302</v>
      </c>
      <c r="C6" s="134" t="s">
        <v>106</v>
      </c>
      <c r="D6" s="27" t="s">
        <v>110</v>
      </c>
      <c r="E6" s="26" t="str">
        <f t="shared" si="0"/>
        <v>Škvarnová Ľ.</v>
      </c>
      <c r="F6" s="27" t="s">
        <v>120</v>
      </c>
      <c r="G6" s="274" t="s">
        <v>20</v>
      </c>
      <c r="H6" s="274"/>
      <c r="I6" s="137" t="s">
        <v>55</v>
      </c>
      <c r="J6" s="30"/>
      <c r="L6" s="278"/>
      <c r="M6" s="278"/>
      <c r="AC6">
        <v>3</v>
      </c>
      <c r="AD6" t="s">
        <v>19</v>
      </c>
    </row>
    <row r="7" spans="2:30" ht="15">
      <c r="B7" s="22">
        <f aca="true" t="shared" si="1" ref="B7:B43">B6+1</f>
        <v>303</v>
      </c>
      <c r="C7" s="27" t="s">
        <v>107</v>
      </c>
      <c r="D7" s="27" t="s">
        <v>111</v>
      </c>
      <c r="E7" s="26" t="str">
        <f t="shared" si="0"/>
        <v>Tižo M.</v>
      </c>
      <c r="F7" s="27" t="s">
        <v>120</v>
      </c>
      <c r="G7" s="274" t="s">
        <v>24</v>
      </c>
      <c r="H7" s="274"/>
      <c r="I7" s="137" t="s">
        <v>57</v>
      </c>
      <c r="J7" s="30"/>
      <c r="L7" s="278"/>
      <c r="M7" s="278"/>
      <c r="AC7">
        <v>4</v>
      </c>
      <c r="AD7" t="s">
        <v>21</v>
      </c>
    </row>
    <row r="8" spans="2:30" ht="15">
      <c r="B8" s="29">
        <f t="shared" si="1"/>
        <v>304</v>
      </c>
      <c r="C8" s="134" t="s">
        <v>108</v>
      </c>
      <c r="D8" s="27" t="s">
        <v>65</v>
      </c>
      <c r="E8" s="26" t="str">
        <f t="shared" si="0"/>
        <v>Bielak M.</v>
      </c>
      <c r="F8" s="27" t="s">
        <v>120</v>
      </c>
      <c r="G8" s="274" t="s">
        <v>122</v>
      </c>
      <c r="H8" s="274"/>
      <c r="I8" s="137" t="s">
        <v>61</v>
      </c>
      <c r="J8" s="30"/>
      <c r="L8" s="278"/>
      <c r="M8" s="278"/>
      <c r="AC8">
        <v>5</v>
      </c>
      <c r="AD8" t="s">
        <v>23</v>
      </c>
    </row>
    <row r="9" spans="2:30" ht="15">
      <c r="B9" s="29">
        <f t="shared" si="1"/>
        <v>305</v>
      </c>
      <c r="C9" s="134" t="s">
        <v>112</v>
      </c>
      <c r="D9" s="27" t="s">
        <v>116</v>
      </c>
      <c r="E9" s="26" t="str">
        <f t="shared" si="0"/>
        <v>Burianek A.</v>
      </c>
      <c r="F9" s="27" t="s">
        <v>68</v>
      </c>
      <c r="G9" s="274" t="s">
        <v>18</v>
      </c>
      <c r="H9" s="274"/>
      <c r="I9" s="138" t="s">
        <v>63</v>
      </c>
      <c r="J9" s="32"/>
      <c r="L9" s="278"/>
      <c r="M9" s="278"/>
      <c r="AC9">
        <v>6</v>
      </c>
      <c r="AD9" t="s">
        <v>25</v>
      </c>
    </row>
    <row r="10" spans="2:30" ht="15">
      <c r="B10" s="29">
        <f t="shared" si="1"/>
        <v>306</v>
      </c>
      <c r="C10" s="134" t="s">
        <v>113</v>
      </c>
      <c r="D10" s="27" t="s">
        <v>117</v>
      </c>
      <c r="E10" s="26" t="str">
        <f t="shared" si="0"/>
        <v>Rostašová E.</v>
      </c>
      <c r="F10" s="27" t="s">
        <v>121</v>
      </c>
      <c r="G10" s="274" t="s">
        <v>22</v>
      </c>
      <c r="H10" s="274"/>
      <c r="I10" s="137" t="s">
        <v>62</v>
      </c>
      <c r="L10" s="278"/>
      <c r="M10" s="278"/>
      <c r="AC10">
        <v>7</v>
      </c>
      <c r="AD10" t="s">
        <v>27</v>
      </c>
    </row>
    <row r="11" spans="2:30" ht="15">
      <c r="B11" s="29">
        <f t="shared" si="1"/>
        <v>307</v>
      </c>
      <c r="C11" s="134" t="s">
        <v>114</v>
      </c>
      <c r="D11" s="27" t="s">
        <v>118</v>
      </c>
      <c r="E11" s="26" t="str">
        <f t="shared" si="0"/>
        <v>Smolková M.</v>
      </c>
      <c r="F11" s="27" t="s">
        <v>120</v>
      </c>
      <c r="G11" s="274" t="s">
        <v>26</v>
      </c>
      <c r="H11" s="274"/>
      <c r="I11" s="137" t="s">
        <v>60</v>
      </c>
      <c r="L11" s="278"/>
      <c r="M11" s="278"/>
      <c r="AC11">
        <v>8</v>
      </c>
      <c r="AD11" t="s">
        <v>28</v>
      </c>
    </row>
    <row r="12" spans="2:30" ht="15">
      <c r="B12" s="29">
        <f t="shared" si="1"/>
        <v>308</v>
      </c>
      <c r="C12" s="27" t="s">
        <v>115</v>
      </c>
      <c r="D12" s="27" t="s">
        <v>119</v>
      </c>
      <c r="E12" s="26" t="str">
        <f t="shared" si="0"/>
        <v>Fábry F.</v>
      </c>
      <c r="F12" s="27" t="s">
        <v>121</v>
      </c>
      <c r="G12" s="274" t="s">
        <v>123</v>
      </c>
      <c r="H12" s="274"/>
      <c r="I12" s="137" t="s">
        <v>64</v>
      </c>
      <c r="L12" s="278"/>
      <c r="M12" s="278"/>
      <c r="AC12">
        <v>9</v>
      </c>
      <c r="AD12" t="s">
        <v>29</v>
      </c>
    </row>
    <row r="13" spans="2:30" ht="15">
      <c r="B13" s="29">
        <f t="shared" si="1"/>
        <v>309</v>
      </c>
      <c r="C13" s="27"/>
      <c r="D13" s="27"/>
      <c r="E13" s="26" t="str">
        <f t="shared" si="0"/>
        <v> .</v>
      </c>
      <c r="F13" s="27"/>
      <c r="G13" s="274"/>
      <c r="H13" s="274"/>
      <c r="I13" s="138"/>
      <c r="L13" s="278"/>
      <c r="M13" s="278"/>
      <c r="N13" s="33"/>
      <c r="O13" s="33"/>
      <c r="P13" s="34"/>
      <c r="Q13" s="33"/>
      <c r="R13" s="34"/>
      <c r="AC13">
        <v>10</v>
      </c>
      <c r="AD13" t="s">
        <v>30</v>
      </c>
    </row>
    <row r="14" spans="2:18" ht="15">
      <c r="B14" s="29">
        <f t="shared" si="1"/>
        <v>310</v>
      </c>
      <c r="C14" s="27"/>
      <c r="D14" s="27"/>
      <c r="E14" s="26" t="str">
        <f t="shared" si="0"/>
        <v> .</v>
      </c>
      <c r="F14" s="27"/>
      <c r="G14" s="274"/>
      <c r="H14" s="274"/>
      <c r="I14" s="137"/>
      <c r="L14" s="278"/>
      <c r="M14" s="278"/>
      <c r="N14" s="33"/>
      <c r="O14" s="33"/>
      <c r="P14" s="34"/>
      <c r="Q14" s="33"/>
      <c r="R14" s="34"/>
    </row>
    <row r="15" spans="2:18" ht="15">
      <c r="B15" s="29">
        <f t="shared" si="1"/>
        <v>311</v>
      </c>
      <c r="C15" s="27"/>
      <c r="D15" s="27"/>
      <c r="E15" s="26" t="str">
        <f t="shared" si="0"/>
        <v> .</v>
      </c>
      <c r="F15" s="27"/>
      <c r="G15" s="275"/>
      <c r="H15" s="276"/>
      <c r="I15" s="137"/>
      <c r="K15" s="139"/>
      <c r="L15" s="278"/>
      <c r="M15" s="278"/>
      <c r="N15" s="33"/>
      <c r="O15" s="33"/>
      <c r="P15" s="34"/>
      <c r="Q15" s="33"/>
      <c r="R15" s="34"/>
    </row>
    <row r="16" spans="2:18" ht="15">
      <c r="B16" s="29">
        <f t="shared" si="1"/>
        <v>312</v>
      </c>
      <c r="C16" s="134"/>
      <c r="D16" s="27"/>
      <c r="E16" s="26"/>
      <c r="F16" s="27"/>
      <c r="G16" s="275"/>
      <c r="H16" s="276"/>
      <c r="I16" s="137"/>
      <c r="K16" s="140"/>
      <c r="L16" s="278"/>
      <c r="M16" s="278"/>
      <c r="N16" s="33"/>
      <c r="O16" s="33"/>
      <c r="P16" s="34"/>
      <c r="Q16" s="33"/>
      <c r="R16" s="34"/>
    </row>
    <row r="17" spans="2:18" ht="15">
      <c r="B17" s="29">
        <f t="shared" si="1"/>
        <v>313</v>
      </c>
      <c r="C17" s="134"/>
      <c r="D17" s="27"/>
      <c r="E17" s="26"/>
      <c r="F17" s="27"/>
      <c r="G17" s="275"/>
      <c r="H17" s="276"/>
      <c r="I17" s="137"/>
      <c r="K17" s="140"/>
      <c r="L17" s="278"/>
      <c r="M17" s="278"/>
      <c r="N17" s="33"/>
      <c r="O17" s="33"/>
      <c r="P17" s="34"/>
      <c r="Q17" s="33"/>
      <c r="R17" s="34"/>
    </row>
    <row r="18" spans="2:18" ht="12.75">
      <c r="B18" s="29">
        <f t="shared" si="1"/>
        <v>314</v>
      </c>
      <c r="C18" s="27"/>
      <c r="D18" s="27"/>
      <c r="E18" s="26"/>
      <c r="F18" s="27"/>
      <c r="G18" s="274"/>
      <c r="H18" s="274"/>
      <c r="M18" s="34"/>
      <c r="N18" s="33"/>
      <c r="O18" s="33"/>
      <c r="P18" s="34"/>
      <c r="Q18" s="33"/>
      <c r="R18" s="34"/>
    </row>
    <row r="19" spans="2:18" ht="12.75">
      <c r="B19" s="29">
        <f t="shared" si="1"/>
        <v>315</v>
      </c>
      <c r="C19" s="27"/>
      <c r="D19" s="27"/>
      <c r="E19" s="26" t="str">
        <f>C19&amp;" "&amp;LEFT(D19,1)&amp;"."</f>
        <v> .</v>
      </c>
      <c r="F19" s="35"/>
      <c r="G19" s="274"/>
      <c r="H19" s="274"/>
      <c r="M19" s="34"/>
      <c r="N19" s="33"/>
      <c r="O19" s="33"/>
      <c r="P19" s="34"/>
      <c r="Q19" s="33"/>
      <c r="R19" s="34"/>
    </row>
    <row r="20" spans="2:18" ht="12.75">
      <c r="B20" s="29">
        <f t="shared" si="1"/>
        <v>316</v>
      </c>
      <c r="C20" s="27"/>
      <c r="D20" s="27"/>
      <c r="E20" s="26" t="str">
        <f>C20&amp;" "&amp;LEFT(D20,1)&amp;"."</f>
        <v> .</v>
      </c>
      <c r="F20" s="35"/>
      <c r="G20" s="274"/>
      <c r="H20" s="274"/>
      <c r="M20" s="34"/>
      <c r="N20" s="33"/>
      <c r="O20" s="33"/>
      <c r="P20" s="34"/>
      <c r="Q20" s="33"/>
      <c r="R20" s="34"/>
    </row>
    <row r="21" spans="2:18" ht="12.75">
      <c r="B21" s="29">
        <f t="shared" si="1"/>
        <v>317</v>
      </c>
      <c r="C21" s="26"/>
      <c r="D21" s="26"/>
      <c r="E21" s="26" t="str">
        <f aca="true" t="shared" si="2" ref="E21:E33">C21&amp;" "&amp;LEFT(D21,1)&amp;"."</f>
        <v> .</v>
      </c>
      <c r="F21" s="36"/>
      <c r="G21" s="274"/>
      <c r="H21" s="274"/>
      <c r="M21" s="34"/>
      <c r="N21" s="33"/>
      <c r="O21" s="33"/>
      <c r="P21" s="34"/>
      <c r="Q21" s="33"/>
      <c r="R21" s="34"/>
    </row>
    <row r="22" spans="2:18" ht="12.75">
      <c r="B22" s="29">
        <f t="shared" si="1"/>
        <v>318</v>
      </c>
      <c r="C22" s="26"/>
      <c r="D22" s="26"/>
      <c r="E22" s="26" t="str">
        <f t="shared" si="2"/>
        <v> .</v>
      </c>
      <c r="F22" s="36"/>
      <c r="G22" s="274"/>
      <c r="H22" s="274"/>
      <c r="M22" s="34"/>
      <c r="N22" s="33"/>
      <c r="O22" s="33"/>
      <c r="P22" s="34"/>
      <c r="Q22" s="33"/>
      <c r="R22" s="34"/>
    </row>
    <row r="23" spans="2:18" ht="12.75">
      <c r="B23" s="29">
        <f t="shared" si="1"/>
        <v>319</v>
      </c>
      <c r="C23" s="26"/>
      <c r="D23" s="26"/>
      <c r="E23" s="26" t="str">
        <f t="shared" si="2"/>
        <v> .</v>
      </c>
      <c r="F23" s="36"/>
      <c r="G23" s="274"/>
      <c r="H23" s="274"/>
      <c r="M23" s="34"/>
      <c r="N23" s="33"/>
      <c r="O23" s="33"/>
      <c r="P23" s="34"/>
      <c r="Q23" s="33"/>
      <c r="R23" s="34"/>
    </row>
    <row r="24" spans="2:8" ht="12.75">
      <c r="B24" s="29">
        <f t="shared" si="1"/>
        <v>320</v>
      </c>
      <c r="C24" s="37"/>
      <c r="D24" s="26"/>
      <c r="E24" s="26" t="str">
        <f t="shared" si="2"/>
        <v> .</v>
      </c>
      <c r="F24" s="36"/>
      <c r="G24" s="274"/>
      <c r="H24" s="274"/>
    </row>
    <row r="25" spans="2:8" ht="12.75">
      <c r="B25" s="29">
        <f t="shared" si="1"/>
        <v>321</v>
      </c>
      <c r="C25" s="37"/>
      <c r="D25" s="26"/>
      <c r="E25" s="26" t="str">
        <f t="shared" si="2"/>
        <v> .</v>
      </c>
      <c r="F25" s="36"/>
      <c r="G25" s="274"/>
      <c r="H25" s="274"/>
    </row>
    <row r="26" spans="2:8" ht="12.75">
      <c r="B26" s="29">
        <f t="shared" si="1"/>
        <v>322</v>
      </c>
      <c r="C26" s="26"/>
      <c r="D26" s="26"/>
      <c r="E26" s="26" t="str">
        <f t="shared" si="2"/>
        <v> .</v>
      </c>
      <c r="F26" s="36"/>
      <c r="G26" s="274"/>
      <c r="H26" s="274"/>
    </row>
    <row r="27" spans="2:8" ht="12.75">
      <c r="B27" s="29">
        <f t="shared" si="1"/>
        <v>323</v>
      </c>
      <c r="C27" s="26"/>
      <c r="D27" s="26"/>
      <c r="E27" s="26" t="str">
        <f t="shared" si="2"/>
        <v> .</v>
      </c>
      <c r="F27" s="36"/>
      <c r="G27" s="274"/>
      <c r="H27" s="274"/>
    </row>
    <row r="28" spans="2:13" ht="12.75">
      <c r="B28" s="29">
        <f t="shared" si="1"/>
        <v>324</v>
      </c>
      <c r="C28" s="26"/>
      <c r="D28" s="26"/>
      <c r="E28" s="26" t="str">
        <f t="shared" si="2"/>
        <v> .</v>
      </c>
      <c r="F28" s="36"/>
      <c r="G28" s="274"/>
      <c r="H28" s="274"/>
      <c r="M28" s="38"/>
    </row>
    <row r="29" spans="2:8" ht="12.75">
      <c r="B29" s="29">
        <f t="shared" si="1"/>
        <v>325</v>
      </c>
      <c r="C29" s="26"/>
      <c r="D29" s="26"/>
      <c r="E29" s="26" t="str">
        <f t="shared" si="2"/>
        <v> .</v>
      </c>
      <c r="F29" s="36"/>
      <c r="G29" s="274"/>
      <c r="H29" s="274"/>
    </row>
    <row r="30" spans="2:18" ht="12.75">
      <c r="B30" s="29">
        <f t="shared" si="1"/>
        <v>326</v>
      </c>
      <c r="C30" s="26"/>
      <c r="D30" s="26"/>
      <c r="E30" s="26" t="str">
        <f t="shared" si="2"/>
        <v> .</v>
      </c>
      <c r="F30" s="36"/>
      <c r="G30" s="274"/>
      <c r="H30" s="274"/>
      <c r="Q30" s="33"/>
      <c r="R30" s="34"/>
    </row>
    <row r="31" spans="2:15" ht="12.75">
      <c r="B31" s="29">
        <f t="shared" si="1"/>
        <v>327</v>
      </c>
      <c r="C31" s="26"/>
      <c r="D31" s="26"/>
      <c r="E31" s="26" t="str">
        <f>C31&amp;" "&amp;LEFT(D31,1)&amp;"."</f>
        <v> .</v>
      </c>
      <c r="F31" s="36"/>
      <c r="G31" s="273"/>
      <c r="H31" s="273"/>
      <c r="L31" s="39"/>
      <c r="M31" s="39"/>
      <c r="N31" s="39"/>
      <c r="O31" s="39"/>
    </row>
    <row r="32" spans="2:15" ht="12.75">
      <c r="B32" s="29">
        <f t="shared" si="1"/>
        <v>328</v>
      </c>
      <c r="C32" s="26"/>
      <c r="D32" s="26"/>
      <c r="E32" s="26" t="str">
        <f t="shared" si="2"/>
        <v> .</v>
      </c>
      <c r="F32" s="36"/>
      <c r="G32" s="274"/>
      <c r="H32" s="274"/>
      <c r="L32" s="39"/>
      <c r="M32" s="39"/>
      <c r="N32" s="39"/>
      <c r="O32" s="39"/>
    </row>
    <row r="33" spans="2:15" ht="12.75">
      <c r="B33" s="29">
        <f t="shared" si="1"/>
        <v>329</v>
      </c>
      <c r="C33" s="26"/>
      <c r="D33" s="26"/>
      <c r="E33" s="26" t="str">
        <f t="shared" si="2"/>
        <v> .</v>
      </c>
      <c r="F33" s="36"/>
      <c r="G33" s="274"/>
      <c r="H33" s="274"/>
      <c r="L33" s="39"/>
      <c r="M33" s="39"/>
      <c r="N33" s="39"/>
      <c r="O33" s="39"/>
    </row>
    <row r="34" spans="2:15" ht="15">
      <c r="B34" s="29">
        <f t="shared" si="1"/>
        <v>330</v>
      </c>
      <c r="C34" s="26"/>
      <c r="D34" s="26"/>
      <c r="E34" s="26" t="str">
        <f>C34&amp;" "&amp;LEFT(D34,1)&amp;"."</f>
        <v> .</v>
      </c>
      <c r="F34" s="36"/>
      <c r="G34" s="274"/>
      <c r="H34" s="274"/>
      <c r="L34" s="39"/>
      <c r="M34" s="40"/>
      <c r="N34" s="41"/>
      <c r="O34" s="39"/>
    </row>
    <row r="35" spans="2:15" ht="15">
      <c r="B35" s="29">
        <f t="shared" si="1"/>
        <v>331</v>
      </c>
      <c r="C35" s="26"/>
      <c r="D35" s="26"/>
      <c r="E35" s="26" t="str">
        <f>C35&amp;" "&amp;LEFT(D35,1)&amp;"."</f>
        <v> .</v>
      </c>
      <c r="F35" s="36"/>
      <c r="G35" s="274"/>
      <c r="H35" s="274"/>
      <c r="L35" s="39"/>
      <c r="M35" s="40"/>
      <c r="N35" s="41"/>
      <c r="O35" s="39"/>
    </row>
    <row r="36" spans="2:15" ht="15">
      <c r="B36" s="29">
        <f t="shared" si="1"/>
        <v>332</v>
      </c>
      <c r="C36" s="42"/>
      <c r="D36" s="42"/>
      <c r="E36" s="26" t="str">
        <f>C36&amp;" "&amp;LEFT(D36,1)&amp;"."</f>
        <v> .</v>
      </c>
      <c r="F36" s="36"/>
      <c r="G36" s="273"/>
      <c r="H36" s="273"/>
      <c r="L36" s="39"/>
      <c r="M36" s="40"/>
      <c r="N36" s="41"/>
      <c r="O36" s="39"/>
    </row>
    <row r="37" spans="2:15" ht="15">
      <c r="B37" s="29">
        <f t="shared" si="1"/>
        <v>333</v>
      </c>
      <c r="C37" s="42"/>
      <c r="D37" s="42"/>
      <c r="E37" s="26" t="str">
        <f aca="true" t="shared" si="3" ref="E37:E44">C37&amp;" "&amp;LEFT(D37,1)&amp;"."</f>
        <v> .</v>
      </c>
      <c r="F37" s="42"/>
      <c r="G37" s="273"/>
      <c r="H37" s="273"/>
      <c r="L37" s="39"/>
      <c r="M37" s="43"/>
      <c r="N37" s="41"/>
      <c r="O37" s="39"/>
    </row>
    <row r="38" spans="2:15" ht="15">
      <c r="B38" s="29">
        <f t="shared" si="1"/>
        <v>334</v>
      </c>
      <c r="C38" s="42"/>
      <c r="D38" s="42"/>
      <c r="E38" s="26" t="str">
        <f t="shared" si="3"/>
        <v> .</v>
      </c>
      <c r="F38" s="42"/>
      <c r="G38" s="273"/>
      <c r="H38" s="273"/>
      <c r="L38" s="39"/>
      <c r="M38" s="40"/>
      <c r="N38" s="41"/>
      <c r="O38" s="39"/>
    </row>
    <row r="39" spans="2:15" ht="15">
      <c r="B39" s="29">
        <f t="shared" si="1"/>
        <v>335</v>
      </c>
      <c r="C39" s="42"/>
      <c r="D39" s="42"/>
      <c r="E39" s="26" t="str">
        <f t="shared" si="3"/>
        <v> .</v>
      </c>
      <c r="F39" s="42"/>
      <c r="G39" s="273"/>
      <c r="H39" s="273"/>
      <c r="L39" s="39"/>
      <c r="M39" s="40"/>
      <c r="N39" s="41"/>
      <c r="O39" s="39"/>
    </row>
    <row r="40" spans="2:15" ht="15">
      <c r="B40" s="29">
        <f t="shared" si="1"/>
        <v>336</v>
      </c>
      <c r="C40" s="42"/>
      <c r="D40" s="42"/>
      <c r="E40" s="26" t="str">
        <f t="shared" si="3"/>
        <v> .</v>
      </c>
      <c r="F40" s="42"/>
      <c r="G40" s="273"/>
      <c r="H40" s="273"/>
      <c r="L40" s="39"/>
      <c r="M40" s="43"/>
      <c r="N40" s="41"/>
      <c r="O40" s="39"/>
    </row>
    <row r="41" spans="2:15" ht="15">
      <c r="B41" s="29">
        <f t="shared" si="1"/>
        <v>337</v>
      </c>
      <c r="C41" s="42"/>
      <c r="D41" s="42"/>
      <c r="E41" s="26" t="str">
        <f t="shared" si="3"/>
        <v> .</v>
      </c>
      <c r="F41" s="42"/>
      <c r="G41" s="273"/>
      <c r="H41" s="273"/>
      <c r="L41" s="39"/>
      <c r="M41" s="40"/>
      <c r="N41" s="41"/>
      <c r="O41" s="39"/>
    </row>
    <row r="42" spans="2:15" ht="15">
      <c r="B42" s="29">
        <f t="shared" si="1"/>
        <v>338</v>
      </c>
      <c r="C42" s="42"/>
      <c r="D42" s="42"/>
      <c r="E42" s="26" t="str">
        <f t="shared" si="3"/>
        <v> .</v>
      </c>
      <c r="F42" s="42"/>
      <c r="G42" s="273"/>
      <c r="H42" s="273"/>
      <c r="L42" s="39"/>
      <c r="M42" s="40"/>
      <c r="N42" s="41"/>
      <c r="O42" s="39"/>
    </row>
    <row r="43" spans="2:15" ht="15">
      <c r="B43" s="29">
        <f t="shared" si="1"/>
        <v>339</v>
      </c>
      <c r="C43" s="42"/>
      <c r="D43" s="42"/>
      <c r="E43" s="26" t="str">
        <f t="shared" si="3"/>
        <v> .</v>
      </c>
      <c r="F43" s="42"/>
      <c r="G43" s="273"/>
      <c r="H43" s="273"/>
      <c r="L43" s="39"/>
      <c r="M43" s="44"/>
      <c r="N43" s="45"/>
      <c r="O43" s="39"/>
    </row>
    <row r="44" spans="2:15" ht="15">
      <c r="B44" s="29">
        <f>B43+1</f>
        <v>340</v>
      </c>
      <c r="C44" s="42"/>
      <c r="D44" s="42"/>
      <c r="E44" s="26" t="str">
        <f t="shared" si="3"/>
        <v> .</v>
      </c>
      <c r="F44" s="42"/>
      <c r="G44" s="273"/>
      <c r="H44" s="273"/>
      <c r="L44" s="39"/>
      <c r="M44" s="44"/>
      <c r="N44" s="45"/>
      <c r="O44" s="39"/>
    </row>
  </sheetData>
  <sheetProtection selectLockedCells="1" selectUnlockedCells="1"/>
  <mergeCells count="42">
    <mergeCell ref="G4:H4"/>
    <mergeCell ref="G5:H5"/>
    <mergeCell ref="G6:H6"/>
    <mergeCell ref="L6:M17"/>
    <mergeCell ref="G7:H7"/>
    <mergeCell ref="G8:H8"/>
    <mergeCell ref="G9:H9"/>
    <mergeCell ref="G10:H10"/>
    <mergeCell ref="G16:H16"/>
    <mergeCell ref="G17:H17"/>
    <mergeCell ref="G11:H11"/>
    <mergeCell ref="G12:H12"/>
    <mergeCell ref="G20:H20"/>
    <mergeCell ref="G21:H21"/>
    <mergeCell ref="G31:H31"/>
    <mergeCell ref="G24:H24"/>
    <mergeCell ref="G13:H13"/>
    <mergeCell ref="G14:H14"/>
    <mergeCell ref="G15:H15"/>
    <mergeCell ref="G18:H18"/>
    <mergeCell ref="G19:H19"/>
    <mergeCell ref="G41:H41"/>
    <mergeCell ref="G42:H42"/>
    <mergeCell ref="G22:H22"/>
    <mergeCell ref="G23:H23"/>
    <mergeCell ref="G36:H36"/>
    <mergeCell ref="G25:H25"/>
    <mergeCell ref="G26:H26"/>
    <mergeCell ref="G27:H27"/>
    <mergeCell ref="G28:H28"/>
    <mergeCell ref="G29:H29"/>
    <mergeCell ref="G32:H32"/>
    <mergeCell ref="G33:H33"/>
    <mergeCell ref="G34:H34"/>
    <mergeCell ref="G35:H35"/>
    <mergeCell ref="G30:H30"/>
    <mergeCell ref="G43:H43"/>
    <mergeCell ref="G44:H44"/>
    <mergeCell ref="G37:H37"/>
    <mergeCell ref="G38:H38"/>
    <mergeCell ref="G39:H39"/>
    <mergeCell ref="G40:H40"/>
  </mergeCells>
  <printOptions gridLines="1"/>
  <pageMargins left="0.7875" right="0.7875" top="0.9840277777777777" bottom="0.9840277777777777" header="0.5118055555555555" footer="0.5118055555555555"/>
  <pageSetup horizontalDpi="300" verticalDpi="300" orientation="portrait" paperSize="9" r:id="rId1"/>
  <headerFooter alignWithMargins="0">
    <oddFooter>&amp;R&amp;D;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zoomScalePageLayoutView="0" workbookViewId="0" topLeftCell="A1">
      <selection activeCell="C23" sqref="C23:C26"/>
    </sheetView>
  </sheetViews>
  <sheetFormatPr defaultColWidth="9.00390625" defaultRowHeight="12.75"/>
  <cols>
    <col min="1" max="1" width="3.75390625" style="0" customWidth="1"/>
    <col min="3" max="3" width="20.75390625" style="0" customWidth="1"/>
    <col min="4" max="4" width="6.75390625" style="0" customWidth="1"/>
    <col min="6" max="6" width="3.75390625" style="0" customWidth="1"/>
    <col min="7" max="7" width="8.875" style="0" customWidth="1"/>
    <col min="8" max="8" width="15.25390625" style="0" customWidth="1"/>
    <col min="9" max="9" width="6.75390625" style="0" customWidth="1"/>
  </cols>
  <sheetData>
    <row r="1" spans="1:9" ht="30">
      <c r="A1" s="279" t="s">
        <v>31</v>
      </c>
      <c r="B1" s="279"/>
      <c r="C1" s="279"/>
      <c r="D1" s="279"/>
      <c r="E1" s="279"/>
      <c r="F1" s="279"/>
      <c r="G1" s="279"/>
      <c r="H1" s="279"/>
      <c r="I1" s="279"/>
    </row>
    <row r="2" spans="1:8" ht="15" customHeight="1">
      <c r="A2" t="s">
        <v>32</v>
      </c>
      <c r="C2" s="280" t="str">
        <f>IF(ISTEXT(ÚDAJE!C7),ÚDAJE!C7,"")</f>
        <v>2. ligové kolo 2017</v>
      </c>
      <c r="D2" s="280"/>
      <c r="E2" s="280"/>
      <c r="F2" s="280"/>
      <c r="G2" s="280"/>
      <c r="H2" s="280"/>
    </row>
    <row r="3" spans="1:11" ht="12.75" customHeight="1">
      <c r="A3" s="281"/>
      <c r="B3" s="281"/>
      <c r="C3" s="46"/>
      <c r="D3" s="46"/>
      <c r="E3" s="46"/>
      <c r="F3" s="46"/>
      <c r="G3" s="46"/>
      <c r="H3" s="46"/>
      <c r="I3" s="46"/>
      <c r="J3" s="46"/>
      <c r="K3" s="46"/>
    </row>
    <row r="5" spans="2:13" ht="15.75" customHeight="1">
      <c r="B5" s="31" t="s">
        <v>33</v>
      </c>
      <c r="C5" s="31" t="s">
        <v>34</v>
      </c>
      <c r="D5" s="31"/>
      <c r="E5" s="47"/>
      <c r="F5" s="47"/>
      <c r="G5" s="47"/>
      <c r="H5" s="47"/>
      <c r="I5" s="47"/>
      <c r="J5" s="48"/>
      <c r="K5" s="48"/>
      <c r="L5" s="48"/>
      <c r="M5" s="48"/>
    </row>
    <row r="6" spans="2:13" ht="15.75" customHeight="1">
      <c r="B6" s="49" t="s">
        <v>9</v>
      </c>
      <c r="C6" s="50" t="s">
        <v>12</v>
      </c>
      <c r="D6" s="50" t="s">
        <v>13</v>
      </c>
      <c r="E6" s="51"/>
      <c r="F6" s="52"/>
      <c r="G6" s="53"/>
      <c r="H6" s="51"/>
      <c r="I6" s="51"/>
      <c r="J6" s="54"/>
      <c r="K6" s="48"/>
      <c r="L6" s="48"/>
      <c r="M6" s="48"/>
    </row>
    <row r="7" spans="1:13" ht="15.75" customHeight="1">
      <c r="A7" s="55">
        <v>1</v>
      </c>
      <c r="B7" s="30">
        <f>INDEX(Rank,MATCH($C$5&amp;$A7,Posice,0),1)</f>
        <v>301</v>
      </c>
      <c r="C7" t="str">
        <f>INDEX(Rank,MATCH($C$5&amp;$A7,Posice,0),4)</f>
        <v>Klohna B.</v>
      </c>
      <c r="D7" t="str">
        <f>INDEX(Rank,MATCH($C$5&amp;$A7,Posice,0),5)</f>
        <v>ZOM Prešov</v>
      </c>
      <c r="E7" s="54"/>
      <c r="F7" s="56"/>
      <c r="G7" s="57"/>
      <c r="H7" s="54"/>
      <c r="I7" s="54"/>
      <c r="J7" s="54"/>
      <c r="K7" s="48"/>
      <c r="L7" s="48"/>
      <c r="M7" s="48"/>
    </row>
    <row r="8" spans="1:13" ht="15.75" customHeight="1">
      <c r="A8" s="55">
        <v>2</v>
      </c>
      <c r="B8" s="30">
        <f>INDEX(Rank,MATCH($C$5&amp;$A8,Posice,0),1)</f>
        <v>302</v>
      </c>
      <c r="C8" t="str">
        <f>INDEX(Rank,MATCH($C$5&amp;$A8,Posice,0),4)</f>
        <v>Škvarnová Ľ.</v>
      </c>
      <c r="D8" t="str">
        <f>INDEX(Rank,MATCH($C$5&amp;$A8,Posice,0),5)</f>
        <v>OMD Farfalletta</v>
      </c>
      <c r="E8" s="54"/>
      <c r="F8" s="56"/>
      <c r="G8" s="57"/>
      <c r="H8" s="54"/>
      <c r="I8" s="54"/>
      <c r="J8" s="54"/>
      <c r="K8" s="48"/>
      <c r="L8" s="48"/>
      <c r="M8" s="48"/>
    </row>
    <row r="9" spans="1:13" ht="15.75" customHeight="1">
      <c r="A9" s="55">
        <v>3</v>
      </c>
      <c r="B9" s="30">
        <f>INDEX(Rank,MATCH($C$5&amp;$A9,Posice,0),1)</f>
        <v>303</v>
      </c>
      <c r="C9" t="str">
        <f>INDEX(Rank,MATCH($C$5&amp;$A9,Posice,0),4)</f>
        <v>Tižo M.</v>
      </c>
      <c r="D9" t="str">
        <f>INDEX(Rank,MATCH($C$5&amp;$A9,Posice,0),5)</f>
        <v>OMD Farfalletta</v>
      </c>
      <c r="E9" s="54"/>
      <c r="F9" s="56"/>
      <c r="G9" s="57"/>
      <c r="H9" s="54"/>
      <c r="I9" s="54"/>
      <c r="J9" s="54"/>
      <c r="K9" s="48"/>
      <c r="L9" s="48"/>
      <c r="M9" s="48"/>
    </row>
    <row r="10" spans="1:13" ht="15.75" customHeight="1">
      <c r="A10" s="55">
        <v>4</v>
      </c>
      <c r="B10" s="30">
        <f>INDEX(Rank,MATCH($C$5&amp;$A10,Posice,0),1)</f>
        <v>304</v>
      </c>
      <c r="C10" t="str">
        <f>INDEX(Rank,MATCH($C$5&amp;$A10,Posice,0),4)</f>
        <v>Bielak M.</v>
      </c>
      <c r="D10" t="str">
        <f>INDEX(Rank,MATCH($C$5&amp;$A10,Posice,0),5)</f>
        <v>OMD Farfalletta</v>
      </c>
      <c r="E10" s="54"/>
      <c r="F10" s="56"/>
      <c r="G10" s="57"/>
      <c r="H10" s="54"/>
      <c r="I10" s="54"/>
      <c r="J10" s="54"/>
      <c r="K10" s="48"/>
      <c r="L10" s="48"/>
      <c r="M10" s="48"/>
    </row>
    <row r="11" spans="1:13" ht="15.75" customHeight="1">
      <c r="A11" s="55">
        <v>5</v>
      </c>
      <c r="B11" s="30" t="e">
        <f>INDEX(Rank,MATCH($C$5&amp;$A11,Posice,0),1)</f>
        <v>#N/A</v>
      </c>
      <c r="C11" t="e">
        <f>INDEX(Rank,MATCH($C$5&amp;$A11,Posice,0),4)</f>
        <v>#N/A</v>
      </c>
      <c r="D11" t="e">
        <f>INDEX(Rank,MATCH($C$5&amp;$A11,Posice,0),5)</f>
        <v>#N/A</v>
      </c>
      <c r="E11" s="54"/>
      <c r="F11" s="56"/>
      <c r="G11" s="57"/>
      <c r="H11" s="54"/>
      <c r="I11" s="54"/>
      <c r="J11" s="54"/>
      <c r="K11" s="48"/>
      <c r="L11" s="48"/>
      <c r="M11" s="48"/>
    </row>
    <row r="12" spans="1:13" ht="15.75" customHeight="1">
      <c r="A12" s="55"/>
      <c r="E12" s="54"/>
      <c r="F12" s="56"/>
      <c r="G12" s="54"/>
      <c r="H12" s="54"/>
      <c r="I12" s="54"/>
      <c r="J12" s="54"/>
      <c r="K12" s="48"/>
      <c r="L12" s="48"/>
      <c r="M12" s="48"/>
    </row>
    <row r="13" spans="1:13" ht="15.75" customHeight="1">
      <c r="A13" s="55"/>
      <c r="B13" s="31" t="s">
        <v>33</v>
      </c>
      <c r="C13" s="31" t="s">
        <v>35</v>
      </c>
      <c r="D13" s="31"/>
      <c r="E13" s="51"/>
      <c r="F13" s="52"/>
      <c r="G13" s="51"/>
      <c r="H13" s="51"/>
      <c r="I13" s="51"/>
      <c r="J13" s="54"/>
      <c r="K13" s="48"/>
      <c r="L13" s="48"/>
      <c r="M13" s="48"/>
    </row>
    <row r="14" spans="1:13" ht="15.75" customHeight="1">
      <c r="A14" s="55"/>
      <c r="B14" s="49" t="s">
        <v>9</v>
      </c>
      <c r="C14" s="50" t="s">
        <v>12</v>
      </c>
      <c r="D14" s="50" t="s">
        <v>13</v>
      </c>
      <c r="E14" s="51"/>
      <c r="F14" s="52"/>
      <c r="G14" s="53"/>
      <c r="H14" s="51"/>
      <c r="I14" s="51"/>
      <c r="J14" s="54"/>
      <c r="K14" s="48"/>
      <c r="L14" s="48"/>
      <c r="M14" s="48"/>
    </row>
    <row r="15" spans="1:13" ht="15.75" customHeight="1">
      <c r="A15" s="55">
        <v>1</v>
      </c>
      <c r="B15" s="30">
        <f>INDEX(Rank,MATCH($C$13&amp;$A15,Posice,0),1)</f>
        <v>305</v>
      </c>
      <c r="C15" t="str">
        <f>INDEX(Rank,MATCH($C$13&amp;$A15,Posice,0),4)</f>
        <v>Burianek A.</v>
      </c>
      <c r="D15" t="str">
        <f>INDEX(Rank,MATCH($C$13&amp;$A15,Posice,0),5)</f>
        <v>Altius</v>
      </c>
      <c r="E15" s="54"/>
      <c r="F15" s="56"/>
      <c r="G15" s="57"/>
      <c r="H15" s="54"/>
      <c r="I15" s="54"/>
      <c r="J15" s="54"/>
      <c r="K15" s="48"/>
      <c r="L15" s="48"/>
      <c r="M15" s="48"/>
    </row>
    <row r="16" spans="1:13" ht="15.75" customHeight="1">
      <c r="A16" s="55">
        <v>2</v>
      </c>
      <c r="B16" s="30">
        <f>INDEX(Rank,MATCH($C$13&amp;$A16,Posice,0),1)</f>
        <v>306</v>
      </c>
      <c r="C16" t="str">
        <f>INDEX(Rank,MATCH($C$13&amp;$A16,Posice,0),4)</f>
        <v>Rostašová E.</v>
      </c>
      <c r="D16" t="str">
        <f>INDEX(Rank,MATCH($C$13&amp;$A16,Posice,0),5)</f>
        <v>OMD Boccian</v>
      </c>
      <c r="E16" s="54"/>
      <c r="F16" s="56"/>
      <c r="G16" s="57"/>
      <c r="H16" s="54"/>
      <c r="I16" s="54"/>
      <c r="J16" s="54"/>
      <c r="K16" s="48"/>
      <c r="L16" s="48"/>
      <c r="M16" s="48"/>
    </row>
    <row r="17" spans="1:13" ht="15.75" customHeight="1">
      <c r="A17" s="55">
        <v>3</v>
      </c>
      <c r="B17" s="30">
        <f>INDEX(Rank,MATCH($C$13&amp;$A17,Posice,0),1)</f>
        <v>307</v>
      </c>
      <c r="C17" t="str">
        <f>INDEX(Rank,MATCH($C$13&amp;$A17,Posice,0),4)</f>
        <v>Smolková M.</v>
      </c>
      <c r="D17" t="str">
        <f>INDEX(Rank,MATCH($C$13&amp;$A17,Posice,0),5)</f>
        <v>OMD Farfalletta</v>
      </c>
      <c r="E17" s="54"/>
      <c r="F17" s="56"/>
      <c r="G17" s="57"/>
      <c r="H17" s="54"/>
      <c r="I17" s="54"/>
      <c r="J17" s="54"/>
      <c r="K17" s="48"/>
      <c r="L17" s="48"/>
      <c r="M17" s="48"/>
    </row>
    <row r="18" spans="1:13" ht="15.75" customHeight="1">
      <c r="A18" s="55">
        <v>4</v>
      </c>
      <c r="B18" s="30">
        <f>INDEX(Rank,MATCH($C$13&amp;$A18,Posice,0),1)</f>
        <v>308</v>
      </c>
      <c r="C18" t="str">
        <f>INDEX(Rank,MATCH($C$13&amp;$A18,Posice,0),4)</f>
        <v>Fábry F.</v>
      </c>
      <c r="D18" t="str">
        <f>INDEX(Rank,MATCH($C$13&amp;$A18,Posice,0),5)</f>
        <v>OMD Boccian</v>
      </c>
      <c r="E18" s="54"/>
      <c r="F18" s="56"/>
      <c r="G18" s="57"/>
      <c r="H18" s="54"/>
      <c r="I18" s="54"/>
      <c r="J18" s="54"/>
      <c r="K18" s="48"/>
      <c r="L18" s="48"/>
      <c r="M18" s="48"/>
    </row>
    <row r="19" spans="1:13" ht="15.75" customHeight="1">
      <c r="A19" s="55">
        <v>5</v>
      </c>
      <c r="B19" s="30" t="e">
        <f>INDEX(Rank,MATCH($C$13&amp;$A19,Posice,0),1)</f>
        <v>#N/A</v>
      </c>
      <c r="C19" t="e">
        <f>INDEX(Rank,MATCH($C$13&amp;$A19,Posice,0),4)</f>
        <v>#N/A</v>
      </c>
      <c r="D19" t="e">
        <f>INDEX(Rank,MATCH($C$13&amp;$A19,Posice,0),5)</f>
        <v>#N/A</v>
      </c>
      <c r="E19" s="54"/>
      <c r="F19" s="56"/>
      <c r="G19" s="57"/>
      <c r="H19" s="54"/>
      <c r="I19" s="54"/>
      <c r="J19" s="54"/>
      <c r="K19" s="48"/>
      <c r="L19" s="48"/>
      <c r="M19" s="48"/>
    </row>
    <row r="20" spans="1:13" ht="15.75" customHeight="1">
      <c r="A20" s="55"/>
      <c r="E20" s="54"/>
      <c r="F20" s="56"/>
      <c r="G20" s="54"/>
      <c r="H20" s="54"/>
      <c r="I20" s="54"/>
      <c r="J20" s="54"/>
      <c r="K20" s="48"/>
      <c r="L20" s="48"/>
      <c r="M20" s="48"/>
    </row>
    <row r="21" spans="1:13" ht="15.75" customHeight="1">
      <c r="A21" s="55"/>
      <c r="B21" s="31" t="s">
        <v>33</v>
      </c>
      <c r="C21" s="31" t="s">
        <v>36</v>
      </c>
      <c r="D21" s="31"/>
      <c r="E21" s="51"/>
      <c r="F21" s="52"/>
      <c r="G21" s="51"/>
      <c r="H21" s="51"/>
      <c r="I21" s="51"/>
      <c r="J21" s="54"/>
      <c r="K21" s="48"/>
      <c r="L21" s="48"/>
      <c r="M21" s="48"/>
    </row>
    <row r="22" spans="1:13" ht="15.75" customHeight="1">
      <c r="A22" s="55"/>
      <c r="B22" s="49" t="s">
        <v>9</v>
      </c>
      <c r="C22" s="50" t="s">
        <v>12</v>
      </c>
      <c r="D22" s="50" t="s">
        <v>13</v>
      </c>
      <c r="E22" s="51"/>
      <c r="F22" s="52"/>
      <c r="G22" s="53"/>
      <c r="H22" s="51"/>
      <c r="I22" s="51"/>
      <c r="J22" s="54"/>
      <c r="K22" s="48"/>
      <c r="L22" s="48"/>
      <c r="M22" s="48"/>
    </row>
    <row r="23" spans="1:13" ht="15.75" customHeight="1">
      <c r="A23" s="55">
        <v>1</v>
      </c>
      <c r="B23" s="30" t="e">
        <f>INDEX(Rank,MATCH($C$21&amp;$A23,Posice,0),1)</f>
        <v>#N/A</v>
      </c>
      <c r="C23" t="e">
        <f>INDEX(Rank,MATCH($C$21&amp;$A23,Posice,0),4)</f>
        <v>#N/A</v>
      </c>
      <c r="D23" t="e">
        <f>INDEX(Rank,MATCH($C$21&amp;$A23,Posice,0),5)</f>
        <v>#N/A</v>
      </c>
      <c r="E23" s="54"/>
      <c r="F23" s="56"/>
      <c r="G23" s="57"/>
      <c r="H23" s="54"/>
      <c r="I23" s="54"/>
      <c r="J23" s="54"/>
      <c r="K23" s="48"/>
      <c r="L23" s="48"/>
      <c r="M23" s="48"/>
    </row>
    <row r="24" spans="1:13" ht="15.75" customHeight="1">
      <c r="A24" s="55">
        <v>2</v>
      </c>
      <c r="B24" s="30" t="e">
        <f>INDEX(Rank,MATCH($C$21&amp;$A24,Posice,0),1)</f>
        <v>#N/A</v>
      </c>
      <c r="C24" t="e">
        <f>INDEX(Rank,MATCH($C$21&amp;$A24,Posice,0),4)</f>
        <v>#N/A</v>
      </c>
      <c r="D24" t="e">
        <f>INDEX(Rank,MATCH($C$21&amp;$A24,Posice,0),5)</f>
        <v>#N/A</v>
      </c>
      <c r="E24" s="54"/>
      <c r="F24" s="56"/>
      <c r="G24" s="57"/>
      <c r="H24" s="54"/>
      <c r="I24" s="54"/>
      <c r="J24" s="54"/>
      <c r="K24" s="48"/>
      <c r="L24" s="48"/>
      <c r="M24" s="48"/>
    </row>
    <row r="25" spans="1:13" ht="15.75" customHeight="1">
      <c r="A25" s="55">
        <v>3</v>
      </c>
      <c r="B25" s="30" t="e">
        <f>INDEX(Rank,MATCH($C$21&amp;$A25,Posice,0),1)</f>
        <v>#N/A</v>
      </c>
      <c r="C25" t="e">
        <f>INDEX(Rank,MATCH($C$21&amp;$A25,Posice,0),4)</f>
        <v>#N/A</v>
      </c>
      <c r="D25" t="e">
        <f>INDEX(Rank,MATCH($C$21&amp;$A25,Posice,0),5)</f>
        <v>#N/A</v>
      </c>
      <c r="E25" s="54"/>
      <c r="F25" s="56"/>
      <c r="G25" s="57"/>
      <c r="H25" s="54"/>
      <c r="I25" s="54"/>
      <c r="J25" s="54"/>
      <c r="K25" s="48"/>
      <c r="L25" s="48"/>
      <c r="M25" s="48"/>
    </row>
    <row r="26" spans="1:13" ht="15.75" customHeight="1">
      <c r="A26" s="55">
        <v>4</v>
      </c>
      <c r="B26" s="30" t="e">
        <f>INDEX(Rank,MATCH($C$21&amp;$A26,Posice,0),1)</f>
        <v>#N/A</v>
      </c>
      <c r="C26" t="e">
        <f>INDEX(Rank,MATCH($C$21&amp;$A26,Posice,0),4)</f>
        <v>#N/A</v>
      </c>
      <c r="D26" t="e">
        <f>INDEX(Rank,MATCH($C$21&amp;$A26,Posice,0),5)</f>
        <v>#N/A</v>
      </c>
      <c r="E26" s="54"/>
      <c r="F26" s="56"/>
      <c r="G26" s="57"/>
      <c r="H26" s="54"/>
      <c r="I26" s="54"/>
      <c r="J26" s="54"/>
      <c r="K26" s="48"/>
      <c r="L26" s="48"/>
      <c r="M26" s="48"/>
    </row>
    <row r="27" spans="1:13" ht="15.75" customHeight="1">
      <c r="A27" s="55">
        <v>5</v>
      </c>
      <c r="B27" s="30" t="e">
        <f>INDEX(Rank,MATCH($C$21&amp;$A27,Posice,0),1)</f>
        <v>#N/A</v>
      </c>
      <c r="C27" t="e">
        <f>INDEX(Rank,MATCH($C$21&amp;$A27,Posice,0),4)</f>
        <v>#N/A</v>
      </c>
      <c r="D27" t="e">
        <f>INDEX(Rank,MATCH($C$21&amp;$A27,Posice,0),5)</f>
        <v>#N/A</v>
      </c>
      <c r="E27" s="54"/>
      <c r="F27" s="56"/>
      <c r="G27" s="57"/>
      <c r="H27" s="54"/>
      <c r="I27" s="54"/>
      <c r="J27" s="54"/>
      <c r="K27" s="48"/>
      <c r="L27" s="48"/>
      <c r="M27" s="48"/>
    </row>
    <row r="28" spans="1:13" ht="15.75" customHeight="1">
      <c r="A28" s="55"/>
      <c r="E28" s="54"/>
      <c r="F28" s="56"/>
      <c r="G28" s="54"/>
      <c r="H28" s="54"/>
      <c r="I28" s="54"/>
      <c r="J28" s="54"/>
      <c r="K28" s="48"/>
      <c r="L28" s="48"/>
      <c r="M28" s="48"/>
    </row>
    <row r="29" spans="1:13" ht="15.75" customHeight="1">
      <c r="A29" s="55"/>
      <c r="B29" s="31" t="s">
        <v>33</v>
      </c>
      <c r="C29" s="31" t="s">
        <v>37</v>
      </c>
      <c r="D29" s="31"/>
      <c r="E29" s="51"/>
      <c r="F29" s="52"/>
      <c r="G29" s="51"/>
      <c r="H29" s="51"/>
      <c r="I29" s="51"/>
      <c r="J29" s="54"/>
      <c r="K29" s="48"/>
      <c r="L29" s="48"/>
      <c r="M29" s="48"/>
    </row>
    <row r="30" spans="1:13" ht="15.75" customHeight="1">
      <c r="A30" s="55"/>
      <c r="B30" s="49" t="s">
        <v>9</v>
      </c>
      <c r="C30" s="50" t="s">
        <v>12</v>
      </c>
      <c r="D30" s="50" t="s">
        <v>13</v>
      </c>
      <c r="E30" s="51"/>
      <c r="F30" s="52"/>
      <c r="G30" s="53"/>
      <c r="H30" s="51"/>
      <c r="I30" s="51"/>
      <c r="J30" s="54"/>
      <c r="K30" s="48"/>
      <c r="L30" s="48"/>
      <c r="M30" s="48"/>
    </row>
    <row r="31" spans="1:13" ht="15.75" customHeight="1">
      <c r="A31" s="55">
        <v>1</v>
      </c>
      <c r="B31" s="30" t="e">
        <f>INDEX(Rank,MATCH($C$29&amp;$A31,Posice,0),1)</f>
        <v>#N/A</v>
      </c>
      <c r="C31" t="e">
        <f>INDEX(Rank,MATCH($C$29&amp;$A31,Posice,0),4)</f>
        <v>#N/A</v>
      </c>
      <c r="D31" t="e">
        <f>INDEX(Rank,MATCH($C$29&amp;$A31,Posice,0),5)</f>
        <v>#N/A</v>
      </c>
      <c r="E31" s="54"/>
      <c r="F31" s="56"/>
      <c r="G31" s="57"/>
      <c r="H31" s="54"/>
      <c r="I31" s="54"/>
      <c r="J31" s="54"/>
      <c r="K31" s="48"/>
      <c r="L31" s="48"/>
      <c r="M31" s="48"/>
    </row>
    <row r="32" spans="1:13" ht="15.75" customHeight="1">
      <c r="A32" s="55">
        <v>2</v>
      </c>
      <c r="B32" s="30" t="e">
        <f>INDEX(Rank,MATCH($C$29&amp;$A32,Posice,0),1)</f>
        <v>#N/A</v>
      </c>
      <c r="C32" t="e">
        <f>INDEX(Rank,MATCH($C$29&amp;$A32,Posice,0),4)</f>
        <v>#N/A</v>
      </c>
      <c r="D32" t="e">
        <f>INDEX(Rank,MATCH($C$29&amp;$A32,Posice,0),5)</f>
        <v>#N/A</v>
      </c>
      <c r="E32" s="54"/>
      <c r="F32" s="56"/>
      <c r="G32" s="57"/>
      <c r="H32" s="54"/>
      <c r="I32" s="54"/>
      <c r="J32" s="54"/>
      <c r="K32" s="48"/>
      <c r="L32" s="48"/>
      <c r="M32" s="48"/>
    </row>
    <row r="33" spans="1:13" ht="15.75" customHeight="1">
      <c r="A33" s="55">
        <v>3</v>
      </c>
      <c r="B33" s="30" t="e">
        <f>INDEX(Rank,MATCH($C$29&amp;$A33,Posice,0),1)</f>
        <v>#N/A</v>
      </c>
      <c r="C33" t="e">
        <f>INDEX(Rank,MATCH($C$29&amp;$A33,Posice,0),4)</f>
        <v>#N/A</v>
      </c>
      <c r="D33" t="e">
        <f>INDEX(Rank,MATCH($C$29&amp;$A33,Posice,0),5)</f>
        <v>#N/A</v>
      </c>
      <c r="E33" s="54"/>
      <c r="F33" s="56"/>
      <c r="G33" s="57"/>
      <c r="H33" s="54"/>
      <c r="I33" s="54"/>
      <c r="J33" s="54"/>
      <c r="K33" s="48"/>
      <c r="L33" s="48"/>
      <c r="M33" s="48"/>
    </row>
    <row r="34" spans="1:13" ht="15.75" customHeight="1">
      <c r="A34" s="55">
        <v>4</v>
      </c>
      <c r="B34" s="30" t="e">
        <f>INDEX(Rank,MATCH($C$29&amp;$A34,Posice,0),1)</f>
        <v>#N/A</v>
      </c>
      <c r="C34" t="e">
        <f>INDEX(Rank,MATCH($C$29&amp;$A34,Posice,0),4)</f>
        <v>#N/A</v>
      </c>
      <c r="D34" t="e">
        <f>INDEX(Rank,MATCH($C$29&amp;$A34,Posice,0),5)</f>
        <v>#N/A</v>
      </c>
      <c r="E34" s="54"/>
      <c r="F34" s="56"/>
      <c r="G34" s="57"/>
      <c r="H34" s="54"/>
      <c r="I34" s="54"/>
      <c r="J34" s="54"/>
      <c r="K34" s="48"/>
      <c r="L34" s="48"/>
      <c r="M34" s="48"/>
    </row>
    <row r="35" spans="1:13" ht="15.75" customHeight="1">
      <c r="A35" s="55">
        <v>5</v>
      </c>
      <c r="B35" s="30" t="e">
        <f>INDEX(Rank,MATCH($C$29&amp;$A35,Posice,0),1)</f>
        <v>#N/A</v>
      </c>
      <c r="C35" t="e">
        <f>INDEX(Rank,MATCH($C$29&amp;$A35,Posice,0),4)</f>
        <v>#N/A</v>
      </c>
      <c r="D35" t="e">
        <f>INDEX(Rank,MATCH($C$29&amp;$A35,Posice,0),5)</f>
        <v>#N/A</v>
      </c>
      <c r="E35" s="54"/>
      <c r="F35" s="56"/>
      <c r="G35" s="57"/>
      <c r="H35" s="54"/>
      <c r="I35" s="54"/>
      <c r="J35" s="54"/>
      <c r="K35" s="48"/>
      <c r="L35" s="48"/>
      <c r="M35" s="48"/>
    </row>
  </sheetData>
  <sheetProtection selectLockedCells="1" selectUnlockedCells="1"/>
  <mergeCells count="3">
    <mergeCell ref="A1:I1"/>
    <mergeCell ref="C2:H2"/>
    <mergeCell ref="A3:B3"/>
  </mergeCells>
  <conditionalFormatting sqref="G7:I11 G15:I19 G23:I27 G31:I35">
    <cfRule type="expression" priority="1" dxfId="6" stopIfTrue="1">
      <formula>ISERROR($G7)</formula>
    </cfRule>
  </conditionalFormatting>
  <conditionalFormatting sqref="B7:D11 B15:D19 B23:D27 B31:D35">
    <cfRule type="expression" priority="2" dxfId="6" stopIfTrue="1">
      <formula>ISERROR($B7)</formula>
    </cfRule>
  </conditionalFormatting>
  <conditionalFormatting sqref="B5:C5 B13:C13 B21:C21 B29:C29">
    <cfRule type="expression" priority="3" dxfId="6" stopIfTrue="1">
      <formula>ISERROR($B7)</formula>
    </cfRule>
  </conditionalFormatting>
  <conditionalFormatting sqref="B6:D6 B14:D14 B22:D22 B30:D30 H6 H14 H22 H30">
    <cfRule type="expression" priority="4" dxfId="7" stopIfTrue="1">
      <formula>ISERROR($B7)</formula>
    </cfRule>
  </conditionalFormatting>
  <conditionalFormatting sqref="G5:I5 G13:I13 G21:I21 G29:I29">
    <cfRule type="expression" priority="5" dxfId="6" stopIfTrue="1">
      <formula>ISERROR($G7)</formula>
    </cfRule>
  </conditionalFormatting>
  <conditionalFormatting sqref="G6 G14 G22 G30 I6 I14 I22 I30">
    <cfRule type="expression" priority="6" dxfId="7" stopIfTrue="1">
      <formula>ISERROR($G7)</formula>
    </cfRule>
  </conditionalFormatting>
  <printOptions gridLines="1"/>
  <pageMargins left="0.7875" right="0.7875" top="0.9840277777777777" bottom="0.9840277777777777" header="0.5118055555555555" footer="0.5118055555555555"/>
  <pageSetup horizontalDpi="300" verticalDpi="300" orientation="portrait" paperSize="9"/>
  <headerFooter alignWithMargins="0">
    <oddFooter>&amp;R&amp;D;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U4" sqref="U4:U5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12"/>
      <c r="C1" s="312"/>
      <c r="D1" s="85" t="s">
        <v>38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10">
        <v>1</v>
      </c>
      <c r="G3" s="310"/>
      <c r="H3" s="310"/>
      <c r="I3" s="310">
        <v>2</v>
      </c>
      <c r="J3" s="310"/>
      <c r="K3" s="310"/>
      <c r="L3" s="310">
        <v>3</v>
      </c>
      <c r="M3" s="310"/>
      <c r="N3" s="310"/>
      <c r="O3" s="310"/>
      <c r="P3" s="310"/>
      <c r="Q3" s="310"/>
      <c r="R3" s="313"/>
      <c r="S3" s="313"/>
      <c r="T3" s="313"/>
      <c r="U3" s="91" t="s">
        <v>39</v>
      </c>
      <c r="V3" s="310" t="s">
        <v>40</v>
      </c>
      <c r="W3" s="310"/>
      <c r="X3" s="310"/>
      <c r="Y3" s="90" t="s">
        <v>41</v>
      </c>
      <c r="Z3" s="90" t="s">
        <v>42</v>
      </c>
      <c r="AA3" s="90" t="s">
        <v>43</v>
      </c>
      <c r="AB3" s="90"/>
      <c r="AC3" s="92" t="s">
        <v>44</v>
      </c>
      <c r="AD3" s="92" t="s">
        <v>45</v>
      </c>
    </row>
    <row r="4" spans="2:30" ht="18" customHeight="1">
      <c r="B4" s="300">
        <v>1</v>
      </c>
      <c r="C4" s="301">
        <f>SKUPINY!B7</f>
        <v>301</v>
      </c>
      <c r="D4" s="302" t="str">
        <f>SKUPINY!C7</f>
        <v>Klohna B.</v>
      </c>
      <c r="E4" s="303" t="str">
        <f>SKUPINY!D7</f>
        <v>ZOM Prešov</v>
      </c>
      <c r="F4" s="311"/>
      <c r="G4" s="311"/>
      <c r="H4" s="311"/>
      <c r="I4" s="93"/>
      <c r="J4" s="94" t="s">
        <v>46</v>
      </c>
      <c r="K4" s="95"/>
      <c r="L4" s="93"/>
      <c r="M4" s="94" t="s">
        <v>46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305">
        <f>IF(I4&gt;K4,1,0)+IF(L4&gt;N4,1,0)+IF(O4&gt;Q4,1,0)+IF(R4&gt;T4,1,0)+IF(I5&gt;K5,1,0)+IF(L5&gt;N5,1,0)+IF(O5&gt;Q5,1,0)+IF(R5&gt;T5,1,0)</f>
        <v>0</v>
      </c>
      <c r="V4" s="306">
        <f>SUM(I4,L4,O4,R4)</f>
        <v>0</v>
      </c>
      <c r="W4" s="307" t="s">
        <v>46</v>
      </c>
      <c r="X4" s="308">
        <f>SUM(K4,N4,Q4,T4)</f>
        <v>0</v>
      </c>
      <c r="Y4" s="296">
        <f>U4/$D$16</f>
        <v>0</v>
      </c>
      <c r="Z4" s="296">
        <f>(V4-X4)/$D$16</f>
        <v>0</v>
      </c>
      <c r="AA4" s="296">
        <f>V4/$D$16</f>
        <v>0</v>
      </c>
      <c r="AB4" s="297">
        <f>Y4*1000000+Z4*1000+AA4</f>
        <v>0</v>
      </c>
      <c r="AC4" s="298" t="e">
        <f>V4/X4</f>
        <v>#DIV/0!</v>
      </c>
      <c r="AD4" s="299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00"/>
      <c r="C5" s="301"/>
      <c r="D5" s="302"/>
      <c r="E5" s="303"/>
      <c r="F5" s="311"/>
      <c r="G5" s="311"/>
      <c r="H5" s="311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05"/>
      <c r="V5" s="306"/>
      <c r="W5" s="307"/>
      <c r="X5" s="308"/>
      <c r="Y5" s="296"/>
      <c r="Z5" s="296"/>
      <c r="AA5" s="296"/>
      <c r="AB5" s="297"/>
      <c r="AC5" s="298"/>
      <c r="AD5" s="299"/>
    </row>
    <row r="6" spans="2:30" ht="18" customHeight="1">
      <c r="B6" s="300">
        <v>2</v>
      </c>
      <c r="C6" s="301">
        <f>SKUPINY!B8</f>
        <v>302</v>
      </c>
      <c r="D6" s="302" t="str">
        <f>SKUPINY!C8</f>
        <v>Škvarnová Ľ.</v>
      </c>
      <c r="E6" s="303" t="str">
        <f>SKUPINY!D8</f>
        <v>OMD Farfalletta</v>
      </c>
      <c r="F6" s="101"/>
      <c r="G6" s="94" t="s">
        <v>46</v>
      </c>
      <c r="H6" s="102"/>
      <c r="I6" s="309"/>
      <c r="J6" s="309"/>
      <c r="K6" s="309"/>
      <c r="L6" s="93"/>
      <c r="M6" s="94" t="s">
        <v>46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305">
        <f>IF(F6&gt;H6,1,0)+IF(L6&gt;N6,1,0)+IF(O6&gt;Q6,1,0)+IF(R6&gt;T6,1,0)+IF(F7&gt;H7,1,0)+IF(L7&gt;N7,1,0)+IF(O7&gt;Q7,1,0)+IF(R7&gt;T7,1,0)</f>
        <v>0</v>
      </c>
      <c r="V6" s="306">
        <f>SUM(F6,L6,O6,R6)</f>
        <v>0</v>
      </c>
      <c r="W6" s="307" t="s">
        <v>46</v>
      </c>
      <c r="X6" s="308">
        <f>SUM(H6,N6,Q6,T6)</f>
        <v>0</v>
      </c>
      <c r="Y6" s="296">
        <f>U6/$D$16</f>
        <v>0</v>
      </c>
      <c r="Z6" s="296">
        <f>(V6-X6)/$D$16</f>
        <v>0</v>
      </c>
      <c r="AA6" s="296">
        <f>V6/$D$16</f>
        <v>0</v>
      </c>
      <c r="AB6" s="297">
        <f>Y6*1000000+Z6*1000+AA6</f>
        <v>0</v>
      </c>
      <c r="AC6" s="298" t="e">
        <f>V6/X6</f>
        <v>#DIV/0!</v>
      </c>
      <c r="AD6" s="299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00"/>
      <c r="C7" s="301"/>
      <c r="D7" s="302"/>
      <c r="E7" s="303"/>
      <c r="F7" s="103"/>
      <c r="G7" s="98">
        <f aca="true" t="shared" si="0" ref="G7:G13">IF(ISNUMBER(F7),":","")</f>
      </c>
      <c r="H7" s="104"/>
      <c r="I7" s="309"/>
      <c r="J7" s="309"/>
      <c r="K7" s="309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05"/>
      <c r="V7" s="306"/>
      <c r="W7" s="307"/>
      <c r="X7" s="308"/>
      <c r="Y7" s="296"/>
      <c r="Z7" s="296"/>
      <c r="AA7" s="296"/>
      <c r="AB7" s="297"/>
      <c r="AC7" s="298"/>
      <c r="AD7" s="299"/>
    </row>
    <row r="8" spans="2:30" ht="18" customHeight="1">
      <c r="B8" s="300">
        <v>3</v>
      </c>
      <c r="C8" s="301">
        <f>SKUPINY!B9</f>
        <v>303</v>
      </c>
      <c r="D8" s="302" t="str">
        <f>SKUPINY!C9</f>
        <v>Tižo M.</v>
      </c>
      <c r="E8" s="303" t="str">
        <f>SKUPINY!D9</f>
        <v>OMD Farfalletta</v>
      </c>
      <c r="F8" s="101"/>
      <c r="G8" s="94" t="s">
        <v>46</v>
      </c>
      <c r="H8" s="102"/>
      <c r="I8" s="101"/>
      <c r="J8" s="94" t="s">
        <v>46</v>
      </c>
      <c r="K8" s="102"/>
      <c r="L8" s="309"/>
      <c r="M8" s="309"/>
      <c r="N8" s="309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305">
        <f>IF(I8&gt;K8,1,0)+IF(F8&gt;H8,1,0)+IF(O8&gt;Q8,1,0)+IF(R8&gt;T8,1,0)+IF(I9&gt;K9,1,0)+IF(F9&gt;H9,1,0)+IF(O9&gt;Q9,1,0)+IF(R9&gt;T9,1,0)</f>
        <v>0</v>
      </c>
      <c r="V8" s="306">
        <f>SUM(F8,I8,O8,R8)</f>
        <v>0</v>
      </c>
      <c r="W8" s="307" t="s">
        <v>46</v>
      </c>
      <c r="X8" s="308">
        <f>SUM(H8,K8,Q8,T8)</f>
        <v>0</v>
      </c>
      <c r="Y8" s="296">
        <f>U8/$D$16</f>
        <v>0</v>
      </c>
      <c r="Z8" s="296">
        <f>(V8-X8)/$D$16</f>
        <v>0</v>
      </c>
      <c r="AA8" s="296">
        <f>V8/$D$16</f>
        <v>0</v>
      </c>
      <c r="AB8" s="297">
        <f>Y8*1000000+Z8*1000+AA8</f>
        <v>0</v>
      </c>
      <c r="AC8" s="298" t="e">
        <f>V8/X8</f>
        <v>#DIV/0!</v>
      </c>
      <c r="AD8" s="299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00"/>
      <c r="C9" s="301"/>
      <c r="D9" s="302"/>
      <c r="E9" s="303"/>
      <c r="F9" s="103"/>
      <c r="G9" s="98"/>
      <c r="H9" s="104"/>
      <c r="I9" s="105"/>
      <c r="J9" s="98">
        <f>IF(ISNUMBER(I9),":","")</f>
      </c>
      <c r="K9" s="104"/>
      <c r="L9" s="309"/>
      <c r="M9" s="309"/>
      <c r="N9" s="309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05"/>
      <c r="V9" s="306"/>
      <c r="W9" s="307"/>
      <c r="X9" s="308"/>
      <c r="Y9" s="296"/>
      <c r="Z9" s="296"/>
      <c r="AA9" s="296"/>
      <c r="AB9" s="297"/>
      <c r="AC9" s="298"/>
      <c r="AD9" s="299"/>
    </row>
    <row r="10" spans="2:30" ht="18" customHeight="1">
      <c r="B10" s="300">
        <v>4</v>
      </c>
      <c r="C10" s="301">
        <f>SKUPINY!B10</f>
        <v>304</v>
      </c>
      <c r="D10" s="302" t="str">
        <f>SKUPINY!C10</f>
        <v>Bielak M.</v>
      </c>
      <c r="E10" s="303" t="str">
        <f>SKUPINY!D10</f>
        <v>OMD Farfalletta</v>
      </c>
      <c r="F10" s="101"/>
      <c r="G10" s="94" t="s">
        <v>46</v>
      </c>
      <c r="H10" s="102"/>
      <c r="I10" s="101"/>
      <c r="J10" s="94" t="s">
        <v>46</v>
      </c>
      <c r="K10" s="102"/>
      <c r="L10" s="101"/>
      <c r="M10" s="94" t="s">
        <v>46</v>
      </c>
      <c r="N10" s="102"/>
      <c r="O10" s="309"/>
      <c r="P10" s="309"/>
      <c r="Q10" s="309"/>
      <c r="R10" s="93">
        <f>IF(ISNUMBER(Q12),Q12,"")</f>
      </c>
      <c r="S10" s="94">
        <f>IF(ISNUMBER(O12),":","")</f>
      </c>
      <c r="T10" s="96">
        <f>IF(ISNUMBER(O12),O12,"")</f>
      </c>
      <c r="U10" s="305">
        <f>IF(I10&gt;K10,1,0)+IF(L10&gt;N10,1,0)+IF(F10&gt;H10,1,0)+IF(R10&gt;T10,1,0)+IF(I11&gt;K11,1,0)+IF(L11&gt;N11,1,0)+IF(F11&gt;H11,1,0)+IF(R11&gt;T11,1,0)</f>
        <v>0</v>
      </c>
      <c r="V10" s="306">
        <f>SUM(F10,I10,L10,R10)</f>
        <v>0</v>
      </c>
      <c r="W10" s="307" t="s">
        <v>46</v>
      </c>
      <c r="X10" s="308">
        <f>SUM(H10,K10,N10,T10)</f>
        <v>0</v>
      </c>
      <c r="Y10" s="296">
        <f>U10/$D$16</f>
        <v>0</v>
      </c>
      <c r="Z10" s="296">
        <f>(V10-X10)/$D$16</f>
        <v>0</v>
      </c>
      <c r="AA10" s="296">
        <f>V10/$D$16</f>
        <v>0</v>
      </c>
      <c r="AB10" s="297">
        <f>IF(ISNA(D10),-10^9,Y10*1000000+Z10*1000+AA10)</f>
        <v>0</v>
      </c>
      <c r="AC10" s="298" t="e">
        <f>V10/X10</f>
        <v>#DIV/0!</v>
      </c>
      <c r="AD10" s="299">
        <f>IF(LARGE($AB$4:$AB$13,1)=AB10,1,IF(LARGE($AB$4:$AB$13,2)=AB10,2,IF(LARGE($AB$4:$AB$13,3)=AB10,3,IF(LARGE($AB$4:$AB$13,4)=AB10,4,IF(LARGE($AB$4:$AB$13,5)=AB10,5,-1)))))</f>
        <v>1</v>
      </c>
    </row>
    <row r="11" spans="2:30" ht="12" customHeight="1">
      <c r="B11" s="300"/>
      <c r="C11" s="301"/>
      <c r="D11" s="302"/>
      <c r="E11" s="303"/>
      <c r="F11" s="103"/>
      <c r="G11" s="98" t="s">
        <v>46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09"/>
      <c r="P11" s="309"/>
      <c r="Q11" s="309"/>
      <c r="R11" s="97">
        <f>IF(ISNUMBER(Q13),Q13,"")</f>
      </c>
      <c r="S11" s="98">
        <f>IF(ISNUMBER(O13),":","")</f>
      </c>
      <c r="T11" s="100">
        <f>IF(ISNUMBER(O13),O13,"")</f>
      </c>
      <c r="U11" s="305"/>
      <c r="V11" s="306"/>
      <c r="W11" s="307"/>
      <c r="X11" s="308"/>
      <c r="Y11" s="296"/>
      <c r="Z11" s="296"/>
      <c r="AA11" s="296"/>
      <c r="AB11" s="297"/>
      <c r="AC11" s="298"/>
      <c r="AD11" s="299"/>
    </row>
    <row r="12" spans="2:30" ht="18" customHeight="1" hidden="1">
      <c r="B12" s="300">
        <v>5</v>
      </c>
      <c r="C12" s="301" t="e">
        <f>SKUPINY!B19</f>
        <v>#N/A</v>
      </c>
      <c r="D12" s="302" t="e">
        <f>SKUPINY!C35</f>
        <v>#N/A</v>
      </c>
      <c r="E12" s="303" t="e">
        <f>SKUPINY!D35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04"/>
      <c r="S12" s="304"/>
      <c r="T12" s="304"/>
      <c r="U12" s="305">
        <f>IF(I12&gt;K12,1,0)+IF(L12&gt;N12,1,0)+IF(O12&gt;Q12,1,0)+IF(F12&gt;H12,1,0)+IF(I13&gt;K13,1,0)+IF(L13&gt;N13,1,0)+IF(O13&gt;Q13,1,0)+IF(F13&gt;H13,1,0)</f>
        <v>0</v>
      </c>
      <c r="V12" s="306">
        <f>SUM(F12,I12,L12,O12)</f>
        <v>0</v>
      </c>
      <c r="W12" s="307" t="s">
        <v>46</v>
      </c>
      <c r="X12" s="308">
        <f>SUM(H12,K12,N12,Q12)</f>
        <v>0</v>
      </c>
      <c r="Y12" s="296">
        <f>U12/$D$16</f>
        <v>0</v>
      </c>
      <c r="Z12" s="296">
        <f>(V12-X12)/$D$16</f>
        <v>0</v>
      </c>
      <c r="AA12" s="296">
        <f>V12/$D$16</f>
        <v>0</v>
      </c>
      <c r="AB12" s="297">
        <f>IF(ISNA(D12),-10^9,Y12*1000000+Z12*1000+AA12)</f>
        <v>-1000000000</v>
      </c>
      <c r="AC12" s="298" t="e">
        <f>V12/X12</f>
        <v>#DIV/0!</v>
      </c>
      <c r="AD12" s="299">
        <f>IF(LARGE($AB$4:$AB$13,1)=AB12,1,IF(LARGE($AB$4:$AB$13,2)=AB12,2,IF(LARGE($AB$4:$AB$13,3)=AB12,3,IF(LARGE($AB$4:$AB$13,4)=AB12,4,IF(LARGE($AB$4:$AB$13,5)=AB12,5,-1)))))</f>
        <v>5</v>
      </c>
    </row>
    <row r="13" spans="2:30" ht="12" customHeight="1" hidden="1">
      <c r="B13" s="300"/>
      <c r="C13" s="301"/>
      <c r="D13" s="302"/>
      <c r="E13" s="303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04"/>
      <c r="S13" s="304"/>
      <c r="T13" s="304"/>
      <c r="U13" s="305"/>
      <c r="V13" s="306"/>
      <c r="W13" s="307"/>
      <c r="X13" s="308"/>
      <c r="Y13" s="296"/>
      <c r="Z13" s="296"/>
      <c r="AA13" s="296"/>
      <c r="AB13" s="297"/>
      <c r="AC13" s="298"/>
      <c r="AD13" s="299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4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3</v>
      </c>
    </row>
    <row r="17" spans="4:30" ht="15" customHeight="1">
      <c r="D17" s="46" t="s">
        <v>47</v>
      </c>
      <c r="E17" s="282" t="str">
        <f>IF(ISTEXT(ÚDAJE!C10),ÚDAJE!C10,"")</f>
        <v>Stanislav Svinčiak</v>
      </c>
      <c r="F17" s="282"/>
      <c r="G17" s="282"/>
      <c r="H17" s="282"/>
      <c r="I17" s="282"/>
      <c r="J17" s="282"/>
      <c r="K17" s="282"/>
      <c r="L17" s="67" t="s">
        <v>48</v>
      </c>
      <c r="M17" s="39"/>
      <c r="N17" s="39"/>
      <c r="P17" s="273" t="str">
        <f>IF(ISTEXT(ÚDAJE!C9),ÚDAJE!C9,"")</f>
        <v>Ondrej Bašták Ďurán</v>
      </c>
      <c r="Q17" s="273"/>
      <c r="R17" s="273"/>
      <c r="S17" s="273"/>
      <c r="T17" s="273"/>
      <c r="U17" s="273"/>
      <c r="V17" s="68" t="s">
        <v>49</v>
      </c>
      <c r="AC17" s="283">
        <f>IF(ISNUMBER(ÚDAJE!C11),ÚDAJE!C11,"")</f>
        <v>42833</v>
      </c>
      <c r="AD17" s="283"/>
    </row>
    <row r="19" spans="4:29" ht="12.75" customHeight="1">
      <c r="D19" s="284" t="s">
        <v>50</v>
      </c>
      <c r="E19" s="285"/>
      <c r="F19" s="285"/>
      <c r="G19" s="285"/>
      <c r="H19" s="285"/>
      <c r="I19" s="285"/>
      <c r="J19" s="285"/>
      <c r="K19" s="285"/>
      <c r="L19" s="285"/>
      <c r="M19" s="286"/>
      <c r="N19" s="69"/>
      <c r="O19" s="293" t="s">
        <v>2</v>
      </c>
      <c r="P19" s="293"/>
      <c r="Q19" s="293"/>
      <c r="R19" s="293"/>
      <c r="S19" s="293"/>
      <c r="T19" s="293"/>
      <c r="U19" s="293"/>
      <c r="V19" s="294">
        <f>IF(ISNUMBER(ÚDAJE!D8),ÚDAJE!D8,"")</f>
        <v>3</v>
      </c>
      <c r="W19" s="294"/>
      <c r="X19" s="294"/>
      <c r="Y19" s="294"/>
      <c r="Z19" s="294"/>
      <c r="AA19" s="294"/>
      <c r="AB19" s="294"/>
      <c r="AC19" s="294"/>
    </row>
    <row r="20" spans="4:29" ht="12.75" customHeight="1">
      <c r="D20" s="287"/>
      <c r="E20" s="288"/>
      <c r="F20" s="288"/>
      <c r="G20" s="288"/>
      <c r="H20" s="288"/>
      <c r="I20" s="288"/>
      <c r="J20" s="288"/>
      <c r="K20" s="288"/>
      <c r="L20" s="288"/>
      <c r="M20" s="289"/>
      <c r="N20" s="69"/>
      <c r="O20" s="293"/>
      <c r="P20" s="293"/>
      <c r="Q20" s="293"/>
      <c r="R20" s="293"/>
      <c r="S20" s="293"/>
      <c r="T20" s="293"/>
      <c r="U20" s="293"/>
      <c r="V20" s="294"/>
      <c r="W20" s="294"/>
      <c r="X20" s="294"/>
      <c r="Y20" s="294"/>
      <c r="Z20" s="294"/>
      <c r="AA20" s="294"/>
      <c r="AB20" s="294"/>
      <c r="AC20" s="294"/>
    </row>
    <row r="21" spans="4:29" ht="12.75" customHeight="1">
      <c r="D21" s="287"/>
      <c r="E21" s="288"/>
      <c r="F21" s="288"/>
      <c r="G21" s="288"/>
      <c r="H21" s="288"/>
      <c r="I21" s="288"/>
      <c r="J21" s="288"/>
      <c r="K21" s="288"/>
      <c r="L21" s="288"/>
      <c r="M21" s="289"/>
      <c r="N21" s="69"/>
      <c r="O21" s="293"/>
      <c r="P21" s="293"/>
      <c r="Q21" s="293"/>
      <c r="R21" s="293"/>
      <c r="S21" s="293"/>
      <c r="T21" s="293"/>
      <c r="U21" s="293"/>
      <c r="V21" s="294"/>
      <c r="W21" s="294"/>
      <c r="X21" s="294"/>
      <c r="Y21" s="294"/>
      <c r="Z21" s="294"/>
      <c r="AA21" s="294"/>
      <c r="AB21" s="294"/>
      <c r="AC21" s="294"/>
    </row>
    <row r="22" spans="4:29" ht="12.75" customHeight="1">
      <c r="D22" s="287"/>
      <c r="E22" s="288"/>
      <c r="F22" s="288"/>
      <c r="G22" s="288"/>
      <c r="H22" s="288"/>
      <c r="I22" s="288"/>
      <c r="J22" s="288"/>
      <c r="K22" s="288"/>
      <c r="L22" s="288"/>
      <c r="M22" s="289"/>
      <c r="N22" s="69"/>
      <c r="O22" s="293"/>
      <c r="P22" s="293"/>
      <c r="Q22" s="293"/>
      <c r="R22" s="293"/>
      <c r="S22" s="293"/>
      <c r="T22" s="293"/>
      <c r="U22" s="293"/>
      <c r="V22" s="294"/>
      <c r="W22" s="294"/>
      <c r="X22" s="294"/>
      <c r="Y22" s="294"/>
      <c r="Z22" s="294"/>
      <c r="AA22" s="294"/>
      <c r="AB22" s="294"/>
      <c r="AC22" s="294"/>
    </row>
    <row r="23" spans="4:29" ht="12.75" customHeight="1">
      <c r="D23" s="287"/>
      <c r="E23" s="288"/>
      <c r="F23" s="288"/>
      <c r="G23" s="288"/>
      <c r="H23" s="288"/>
      <c r="I23" s="288"/>
      <c r="J23" s="288"/>
      <c r="K23" s="288"/>
      <c r="L23" s="288"/>
      <c r="M23" s="289"/>
      <c r="N23" s="69"/>
      <c r="O23" s="293"/>
      <c r="P23" s="293"/>
      <c r="Q23" s="293"/>
      <c r="R23" s="293"/>
      <c r="S23" s="293"/>
      <c r="T23" s="293"/>
      <c r="U23" s="293"/>
      <c r="V23" s="294"/>
      <c r="W23" s="294"/>
      <c r="X23" s="294"/>
      <c r="Y23" s="294"/>
      <c r="Z23" s="294"/>
      <c r="AA23" s="294"/>
      <c r="AB23" s="294"/>
      <c r="AC23" s="294"/>
    </row>
    <row r="24" spans="4:29" ht="12.75" customHeight="1">
      <c r="D24" s="287"/>
      <c r="E24" s="288"/>
      <c r="F24" s="288"/>
      <c r="G24" s="288"/>
      <c r="H24" s="288"/>
      <c r="I24" s="288"/>
      <c r="J24" s="288"/>
      <c r="K24" s="288"/>
      <c r="L24" s="288"/>
      <c r="M24" s="289"/>
      <c r="N24" s="69"/>
      <c r="O24" s="293"/>
      <c r="P24" s="293"/>
      <c r="Q24" s="293"/>
      <c r="R24" s="293"/>
      <c r="S24" s="293"/>
      <c r="T24" s="293"/>
      <c r="U24" s="293"/>
      <c r="V24" s="294"/>
      <c r="W24" s="294"/>
      <c r="X24" s="294"/>
      <c r="Y24" s="294"/>
      <c r="Z24" s="294"/>
      <c r="AA24" s="294"/>
      <c r="AB24" s="294"/>
      <c r="AC24" s="294"/>
    </row>
    <row r="25" spans="4:29" ht="12.75" customHeight="1">
      <c r="D25" s="287"/>
      <c r="E25" s="288"/>
      <c r="F25" s="288"/>
      <c r="G25" s="288"/>
      <c r="H25" s="288"/>
      <c r="I25" s="288"/>
      <c r="J25" s="288"/>
      <c r="K25" s="288"/>
      <c r="L25" s="288"/>
      <c r="M25" s="289"/>
      <c r="N25" s="69"/>
      <c r="O25" s="293"/>
      <c r="P25" s="293"/>
      <c r="Q25" s="293"/>
      <c r="R25" s="293"/>
      <c r="S25" s="293"/>
      <c r="T25" s="293"/>
      <c r="U25" s="293"/>
      <c r="V25" s="294"/>
      <c r="W25" s="294"/>
      <c r="X25" s="294"/>
      <c r="Y25" s="294"/>
      <c r="Z25" s="294"/>
      <c r="AA25" s="294"/>
      <c r="AB25" s="294"/>
      <c r="AC25" s="294"/>
    </row>
    <row r="26" spans="4:29" ht="12.75" customHeight="1">
      <c r="D26" s="287"/>
      <c r="E26" s="288"/>
      <c r="F26" s="288"/>
      <c r="G26" s="288"/>
      <c r="H26" s="288"/>
      <c r="I26" s="288"/>
      <c r="J26" s="288"/>
      <c r="K26" s="288"/>
      <c r="L26" s="288"/>
      <c r="M26" s="289"/>
      <c r="N26" s="69"/>
      <c r="O26" s="293"/>
      <c r="P26" s="293"/>
      <c r="Q26" s="293"/>
      <c r="R26" s="293"/>
      <c r="S26" s="293"/>
      <c r="T26" s="293"/>
      <c r="U26" s="293"/>
      <c r="V26" s="294"/>
      <c r="W26" s="294"/>
      <c r="X26" s="294"/>
      <c r="Y26" s="294"/>
      <c r="Z26" s="294"/>
      <c r="AA26" s="294"/>
      <c r="AB26" s="294"/>
      <c r="AC26" s="294"/>
    </row>
    <row r="27" spans="4:29" ht="12.75" customHeight="1">
      <c r="D27" s="290"/>
      <c r="E27" s="291"/>
      <c r="F27" s="291"/>
      <c r="G27" s="291"/>
      <c r="H27" s="291"/>
      <c r="I27" s="291"/>
      <c r="J27" s="291"/>
      <c r="K27" s="291"/>
      <c r="L27" s="291"/>
      <c r="M27" s="292"/>
      <c r="N27" s="70"/>
      <c r="O27" s="295" t="s">
        <v>51</v>
      </c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</row>
  </sheetData>
  <sheetProtection/>
  <mergeCells count="89">
    <mergeCell ref="B1:C1"/>
    <mergeCell ref="F3:H3"/>
    <mergeCell ref="I3:K3"/>
    <mergeCell ref="L3:N3"/>
    <mergeCell ref="O3:Q3"/>
    <mergeCell ref="R3:T3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B6:B7"/>
    <mergeCell ref="C6:C7"/>
    <mergeCell ref="D6:D7"/>
    <mergeCell ref="E6:E7"/>
    <mergeCell ref="I6:K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E17:K17"/>
    <mergeCell ref="P17:U17"/>
    <mergeCell ref="AC17:AD17"/>
    <mergeCell ref="D19:M27"/>
    <mergeCell ref="O19:U26"/>
    <mergeCell ref="V19:AC26"/>
    <mergeCell ref="O27:A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0" sqref="AF20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12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12"/>
      <c r="C1" s="312"/>
      <c r="D1" s="85" t="s">
        <v>52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10">
        <v>1</v>
      </c>
      <c r="G3" s="310"/>
      <c r="H3" s="310"/>
      <c r="I3" s="310">
        <v>2</v>
      </c>
      <c r="J3" s="310"/>
      <c r="K3" s="310"/>
      <c r="L3" s="310">
        <v>3</v>
      </c>
      <c r="M3" s="310"/>
      <c r="N3" s="310"/>
      <c r="O3" s="310"/>
      <c r="P3" s="310"/>
      <c r="Q3" s="310"/>
      <c r="R3" s="313"/>
      <c r="S3" s="313"/>
      <c r="T3" s="313"/>
      <c r="U3" s="91" t="s">
        <v>39</v>
      </c>
      <c r="V3" s="310" t="s">
        <v>40</v>
      </c>
      <c r="W3" s="310"/>
      <c r="X3" s="310"/>
      <c r="Y3" s="90" t="s">
        <v>41</v>
      </c>
      <c r="Z3" s="90" t="s">
        <v>42</v>
      </c>
      <c r="AA3" s="90" t="s">
        <v>43</v>
      </c>
      <c r="AB3" s="90"/>
      <c r="AC3" s="92" t="s">
        <v>44</v>
      </c>
      <c r="AD3" s="92" t="s">
        <v>45</v>
      </c>
    </row>
    <row r="4" spans="2:30" ht="18" customHeight="1">
      <c r="B4" s="300">
        <v>1</v>
      </c>
      <c r="C4" s="301">
        <f>SKUPINY!B15</f>
        <v>305</v>
      </c>
      <c r="D4" s="302" t="str">
        <f>SKUPINY!C15</f>
        <v>Burianek A.</v>
      </c>
      <c r="E4" s="303" t="str">
        <f>SKUPINY!D15</f>
        <v>Altius</v>
      </c>
      <c r="F4" s="311"/>
      <c r="G4" s="311"/>
      <c r="H4" s="311"/>
      <c r="I4" s="93"/>
      <c r="J4" s="94" t="s">
        <v>46</v>
      </c>
      <c r="K4" s="95"/>
      <c r="L4" s="93"/>
      <c r="M4" s="94" t="s">
        <v>46</v>
      </c>
      <c r="N4" s="95"/>
      <c r="O4" s="93"/>
      <c r="P4" s="94"/>
      <c r="Q4" s="95"/>
      <c r="R4" s="93">
        <f>IF(ISNUMBER(H12),H12,"")</f>
      </c>
      <c r="S4" s="94">
        <f>IF(ISNUMBER(F12),":","")</f>
      </c>
      <c r="T4" s="96">
        <f>IF(ISNUMBER(F12),F12,"")</f>
      </c>
      <c r="U4" s="305">
        <f>IF(I4&gt;K4,1,0)+IF(L4&gt;N4,1,0)+IF(O4&gt;Q4,1,0)+IF(R4&gt;T4,1,0)+IF(I5&gt;K5,1,0)+IF(L5&gt;N5,1,0)+IF(O5&gt;Q5,1,0)+IF(R5&gt;T5,1,0)</f>
        <v>0</v>
      </c>
      <c r="V4" s="306">
        <f>SUM(I4,L4,O4,R4)</f>
        <v>0</v>
      </c>
      <c r="W4" s="307" t="s">
        <v>46</v>
      </c>
      <c r="X4" s="308">
        <f>SUM(K4,N4,Q4,T4)</f>
        <v>0</v>
      </c>
      <c r="Y4" s="296">
        <f>U4/$D$16</f>
        <v>0</v>
      </c>
      <c r="Z4" s="296">
        <f>(V4-X4)/$D$16</f>
        <v>0</v>
      </c>
      <c r="AA4" s="296">
        <f>V4/$D$16</f>
        <v>0</v>
      </c>
      <c r="AB4" s="297">
        <f>Y4*1000000+Z4*1000+AA4</f>
        <v>0</v>
      </c>
      <c r="AC4" s="298" t="e">
        <f>V4/X4</f>
        <v>#DIV/0!</v>
      </c>
      <c r="AD4" s="299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00"/>
      <c r="C5" s="301"/>
      <c r="D5" s="302"/>
      <c r="E5" s="303"/>
      <c r="F5" s="311"/>
      <c r="G5" s="311"/>
      <c r="H5" s="311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05"/>
      <c r="V5" s="306"/>
      <c r="W5" s="307"/>
      <c r="X5" s="308"/>
      <c r="Y5" s="296"/>
      <c r="Z5" s="296"/>
      <c r="AA5" s="296"/>
      <c r="AB5" s="297"/>
      <c r="AC5" s="298"/>
      <c r="AD5" s="299"/>
    </row>
    <row r="6" spans="2:30" ht="18" customHeight="1">
      <c r="B6" s="300">
        <v>2</v>
      </c>
      <c r="C6" s="301">
        <f>SKUPINY!B16</f>
        <v>306</v>
      </c>
      <c r="D6" s="302" t="str">
        <f>SKUPINY!C16</f>
        <v>Rostašová E.</v>
      </c>
      <c r="E6" s="303" t="str">
        <f>SKUPINY!D16</f>
        <v>OMD Boccian</v>
      </c>
      <c r="F6" s="101"/>
      <c r="G6" s="94" t="s">
        <v>46</v>
      </c>
      <c r="H6" s="102"/>
      <c r="I6" s="309"/>
      <c r="J6" s="309"/>
      <c r="K6" s="309"/>
      <c r="L6" s="93"/>
      <c r="M6" s="94" t="s">
        <v>46</v>
      </c>
      <c r="N6" s="95"/>
      <c r="O6" s="93"/>
      <c r="P6" s="94"/>
      <c r="Q6" s="95"/>
      <c r="R6" s="93">
        <f>IF(ISNUMBER(K12),K12,"")</f>
      </c>
      <c r="S6" s="94">
        <f>IF(ISNUMBER(I12),":","")</f>
      </c>
      <c r="T6" s="96">
        <f>IF(ISNUMBER(I12),I12,"")</f>
      </c>
      <c r="U6" s="305">
        <f>IF(F6&gt;H6,1,0)+IF(L6&gt;N6,1,0)+IF(O6&gt;Q6,1,0)+IF(R6&gt;T6,1,0)+IF(F7&gt;H7,1,0)+IF(L7&gt;N7,1,0)+IF(O7&gt;Q7,1,0)+IF(R7&gt;T7,1,0)</f>
        <v>0</v>
      </c>
      <c r="V6" s="306">
        <f>SUM(F6,L6,O6,R6)</f>
        <v>0</v>
      </c>
      <c r="W6" s="307" t="s">
        <v>46</v>
      </c>
      <c r="X6" s="308">
        <f>SUM(H6,N6,Q6,T6)</f>
        <v>0</v>
      </c>
      <c r="Y6" s="296">
        <f>U6/$D$16</f>
        <v>0</v>
      </c>
      <c r="Z6" s="296">
        <f>(V6-X6)/$D$16</f>
        <v>0</v>
      </c>
      <c r="AA6" s="296">
        <f>V6/$D$16</f>
        <v>0</v>
      </c>
      <c r="AB6" s="297">
        <f>Y6*1000000+Z6*1000+AA6</f>
        <v>0</v>
      </c>
      <c r="AC6" s="298" t="e">
        <f>V6/X6</f>
        <v>#DIV/0!</v>
      </c>
      <c r="AD6" s="299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00"/>
      <c r="C7" s="301"/>
      <c r="D7" s="302"/>
      <c r="E7" s="303"/>
      <c r="F7" s="103"/>
      <c r="G7" s="98">
        <f aca="true" t="shared" si="0" ref="G7:G13">IF(ISNUMBER(F7),":","")</f>
      </c>
      <c r="H7" s="104"/>
      <c r="I7" s="309"/>
      <c r="J7" s="309"/>
      <c r="K7" s="309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05"/>
      <c r="V7" s="306"/>
      <c r="W7" s="307"/>
      <c r="X7" s="308"/>
      <c r="Y7" s="296"/>
      <c r="Z7" s="296"/>
      <c r="AA7" s="296"/>
      <c r="AB7" s="297"/>
      <c r="AC7" s="298"/>
      <c r="AD7" s="299"/>
    </row>
    <row r="8" spans="2:30" ht="18" customHeight="1">
      <c r="B8" s="300">
        <v>3</v>
      </c>
      <c r="C8" s="301">
        <f>SKUPINY!B17</f>
        <v>307</v>
      </c>
      <c r="D8" s="302" t="str">
        <f>SKUPINY!C17</f>
        <v>Smolková M.</v>
      </c>
      <c r="E8" s="303" t="str">
        <f>SKUPINY!D17</f>
        <v>OMD Farfalletta</v>
      </c>
      <c r="F8" s="101"/>
      <c r="G8" s="94" t="s">
        <v>46</v>
      </c>
      <c r="H8" s="102"/>
      <c r="I8" s="101"/>
      <c r="J8" s="94" t="s">
        <v>46</v>
      </c>
      <c r="K8" s="102"/>
      <c r="L8" s="309"/>
      <c r="M8" s="309"/>
      <c r="N8" s="309"/>
      <c r="O8" s="93"/>
      <c r="P8" s="94"/>
      <c r="Q8" s="95"/>
      <c r="R8" s="93">
        <f>IF(ISNUMBER(N12),N12,"")</f>
      </c>
      <c r="S8" s="94">
        <f>IF(ISNUMBER(L12),":","")</f>
      </c>
      <c r="T8" s="96">
        <f>IF(ISNUMBER(L12),L12,"")</f>
      </c>
      <c r="U8" s="305">
        <f>IF(I8&gt;K8,1,0)+IF(F8&gt;H8,1,0)+IF(O8&gt;Q8,1,0)+IF(R8&gt;T8,1,0)+IF(I9&gt;K9,1,0)+IF(F9&gt;H9,1,0)+IF(O9&gt;Q9,1,0)+IF(R9&gt;T9,1,0)</f>
        <v>0</v>
      </c>
      <c r="V8" s="306">
        <f>SUM(F8,I8,O8,R8)</f>
        <v>0</v>
      </c>
      <c r="W8" s="307" t="s">
        <v>46</v>
      </c>
      <c r="X8" s="308">
        <f>SUM(H8,K8,Q8,T8)</f>
        <v>0</v>
      </c>
      <c r="Y8" s="296">
        <f>U8/$D$16</f>
        <v>0</v>
      </c>
      <c r="Z8" s="296">
        <f>(V8-X8)/$D$16</f>
        <v>0</v>
      </c>
      <c r="AA8" s="296">
        <f>V8/$D$16</f>
        <v>0</v>
      </c>
      <c r="AB8" s="297">
        <f>Y8*1000000+Z8*1000+AA8</f>
        <v>0</v>
      </c>
      <c r="AC8" s="298" t="e">
        <f>V8/X8</f>
        <v>#DIV/0!</v>
      </c>
      <c r="AD8" s="299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00"/>
      <c r="C9" s="301"/>
      <c r="D9" s="302"/>
      <c r="E9" s="303"/>
      <c r="F9" s="103"/>
      <c r="G9" s="98"/>
      <c r="H9" s="104"/>
      <c r="I9" s="105"/>
      <c r="J9" s="98">
        <f>IF(ISNUMBER(I9),":","")</f>
      </c>
      <c r="K9" s="104"/>
      <c r="L9" s="309"/>
      <c r="M9" s="309"/>
      <c r="N9" s="309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05"/>
      <c r="V9" s="306"/>
      <c r="W9" s="307"/>
      <c r="X9" s="308"/>
      <c r="Y9" s="296"/>
      <c r="Z9" s="296"/>
      <c r="AA9" s="296"/>
      <c r="AB9" s="297"/>
      <c r="AC9" s="298"/>
      <c r="AD9" s="299"/>
    </row>
    <row r="10" spans="2:30" ht="18" customHeight="1">
      <c r="B10" s="300">
        <v>4</v>
      </c>
      <c r="C10" s="301">
        <f>SKUPINY!B18</f>
        <v>308</v>
      </c>
      <c r="D10" s="302" t="str">
        <f>SKUPINY!C18</f>
        <v>Fábry F.</v>
      </c>
      <c r="E10" s="303" t="str">
        <f>SKUPINY!D18</f>
        <v>OMD Boccian</v>
      </c>
      <c r="F10" s="101"/>
      <c r="G10" s="94" t="s">
        <v>46</v>
      </c>
      <c r="H10" s="102"/>
      <c r="I10" s="101"/>
      <c r="J10" s="94" t="s">
        <v>46</v>
      </c>
      <c r="K10" s="102"/>
      <c r="L10" s="101"/>
      <c r="M10" s="94" t="s">
        <v>46</v>
      </c>
      <c r="N10" s="102"/>
      <c r="O10" s="309"/>
      <c r="P10" s="309"/>
      <c r="Q10" s="309"/>
      <c r="R10" s="93">
        <f>IF(ISNUMBER(Q12),Q12,"")</f>
      </c>
      <c r="S10" s="94">
        <f>IF(ISNUMBER(O12),":","")</f>
      </c>
      <c r="T10" s="96">
        <f>IF(ISNUMBER(O12),O12,"")</f>
      </c>
      <c r="U10" s="305">
        <f>IF(I10&gt;K10,1,0)+IF(L10&gt;N10,1,0)+IF(F10&gt;H10,1,0)+IF(R10&gt;T10,1,0)+IF(I11&gt;K11,1,0)+IF(L11&gt;N11,1,0)+IF(F11&gt;H11,1,0)+IF(R11&gt;T11,1,0)</f>
        <v>0</v>
      </c>
      <c r="V10" s="306">
        <f>SUM(F10,I10,L10,R10)</f>
        <v>0</v>
      </c>
      <c r="W10" s="307" t="s">
        <v>46</v>
      </c>
      <c r="X10" s="308">
        <f>SUM(H10,K10,N10,T10)</f>
        <v>0</v>
      </c>
      <c r="Y10" s="296">
        <f>U10/$D$16</f>
        <v>0</v>
      </c>
      <c r="Z10" s="296">
        <f>(V10-X10)/$D$16</f>
        <v>0</v>
      </c>
      <c r="AA10" s="296">
        <f>V10/$D$16</f>
        <v>0</v>
      </c>
      <c r="AB10" s="297">
        <f>IF(ISNA(D10),-10^9,Y10*1000000+Z10*1000+AA10)</f>
        <v>0</v>
      </c>
      <c r="AC10" s="298" t="e">
        <f>V10/X10</f>
        <v>#DIV/0!</v>
      </c>
      <c r="AD10" s="299">
        <f>IF(LARGE($AB$4:$AB$13,1)=AB10,1,IF(LARGE($AB$4:$AB$13,2)=AB10,2,IF(LARGE($AB$4:$AB$13,3)=AB10,3,IF(LARGE($AB$4:$AB$13,4)=AB10,4,IF(LARGE($AB$4:$AB$13,5)=AB10,5,-1)))))</f>
        <v>1</v>
      </c>
    </row>
    <row r="11" spans="2:30" ht="12" customHeight="1">
      <c r="B11" s="300"/>
      <c r="C11" s="301"/>
      <c r="D11" s="302"/>
      <c r="E11" s="303"/>
      <c r="F11" s="103"/>
      <c r="G11" s="98" t="s">
        <v>46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09"/>
      <c r="P11" s="309"/>
      <c r="Q11" s="309"/>
      <c r="R11" s="97">
        <f>IF(ISNUMBER(Q13),Q13,"")</f>
      </c>
      <c r="S11" s="98">
        <f>IF(ISNUMBER(O13),":","")</f>
      </c>
      <c r="T11" s="100">
        <f>IF(ISNUMBER(O13),O13,"")</f>
      </c>
      <c r="U11" s="305"/>
      <c r="V11" s="306"/>
      <c r="W11" s="307"/>
      <c r="X11" s="308"/>
      <c r="Y11" s="296"/>
      <c r="Z11" s="296"/>
      <c r="AA11" s="296"/>
      <c r="AB11" s="297"/>
      <c r="AC11" s="298"/>
      <c r="AD11" s="299"/>
    </row>
    <row r="12" spans="2:30" ht="18" customHeight="1" hidden="1">
      <c r="B12" s="300">
        <v>5</v>
      </c>
      <c r="C12" s="301" t="e">
        <f>SKUPINY!B19</f>
        <v>#N/A</v>
      </c>
      <c r="D12" s="302" t="e">
        <f>SKUPINY!C35</f>
        <v>#N/A</v>
      </c>
      <c r="E12" s="303" t="e">
        <f>SKUPINY!D35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04"/>
      <c r="S12" s="304"/>
      <c r="T12" s="304"/>
      <c r="U12" s="305">
        <f>IF(I12&gt;K12,1,0)+IF(L12&gt;N12,1,0)+IF(O12&gt;Q12,1,0)+IF(F12&gt;H12,1,0)+IF(I13&gt;K13,1,0)+IF(L13&gt;N13,1,0)+IF(O13&gt;Q13,1,0)+IF(F13&gt;H13,1,0)</f>
        <v>0</v>
      </c>
      <c r="V12" s="306">
        <f>SUM(F12,I12,L12,O12)</f>
        <v>0</v>
      </c>
      <c r="W12" s="307" t="s">
        <v>46</v>
      </c>
      <c r="X12" s="308">
        <f>SUM(H12,K12,N12,Q12)</f>
        <v>0</v>
      </c>
      <c r="Y12" s="296">
        <f>U12/$D$16</f>
        <v>0</v>
      </c>
      <c r="Z12" s="296">
        <f>(V12-X12)/$D$16</f>
        <v>0</v>
      </c>
      <c r="AA12" s="296">
        <f>V12/$D$16</f>
        <v>0</v>
      </c>
      <c r="AB12" s="297">
        <f>IF(ISNA(D12),-10^9,Y12*1000000+Z12*1000+AA12)</f>
        <v>-1000000000</v>
      </c>
      <c r="AC12" s="298" t="e">
        <f>V12/X12</f>
        <v>#DIV/0!</v>
      </c>
      <c r="AD12" s="299">
        <f>IF(LARGE($AB$4:$AB$13,1)=AB12,1,IF(LARGE($AB$4:$AB$13,2)=AB12,2,IF(LARGE($AB$4:$AB$13,3)=AB12,3,IF(LARGE($AB$4:$AB$13,4)=AB12,4,IF(LARGE($AB$4:$AB$13,5)=AB12,5,-1)))))</f>
        <v>5</v>
      </c>
    </row>
    <row r="13" spans="2:30" ht="12" customHeight="1" hidden="1">
      <c r="B13" s="300"/>
      <c r="C13" s="301"/>
      <c r="D13" s="302"/>
      <c r="E13" s="303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04"/>
      <c r="S13" s="304"/>
      <c r="T13" s="304"/>
      <c r="U13" s="305"/>
      <c r="V13" s="306"/>
      <c r="W13" s="307"/>
      <c r="X13" s="308"/>
      <c r="Y13" s="296"/>
      <c r="Z13" s="296"/>
      <c r="AA13" s="296"/>
      <c r="AB13" s="297"/>
      <c r="AC13" s="298"/>
      <c r="AD13" s="299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4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3</v>
      </c>
    </row>
    <row r="17" spans="4:30" ht="15" customHeight="1">
      <c r="D17" s="46" t="s">
        <v>47</v>
      </c>
      <c r="E17" s="282" t="str">
        <f>IF(ISTEXT(ÚDAJE!C10),ÚDAJE!C10,"")</f>
        <v>Stanislav Svinčiak</v>
      </c>
      <c r="F17" s="282"/>
      <c r="G17" s="282"/>
      <c r="H17" s="282"/>
      <c r="I17" s="282"/>
      <c r="J17" s="282"/>
      <c r="K17" s="282"/>
      <c r="L17" s="67" t="s">
        <v>48</v>
      </c>
      <c r="M17" s="39"/>
      <c r="N17" s="39"/>
      <c r="P17" s="273" t="str">
        <f>IF(ISTEXT(ÚDAJE!C9),ÚDAJE!C9,"")</f>
        <v>Ondrej Bašták Ďurán</v>
      </c>
      <c r="Q17" s="273"/>
      <c r="R17" s="273"/>
      <c r="S17" s="273"/>
      <c r="T17" s="273"/>
      <c r="U17" s="273"/>
      <c r="V17" s="68" t="s">
        <v>49</v>
      </c>
      <c r="AC17" s="283">
        <f>IF(ISNUMBER(ÚDAJE!C11),ÚDAJE!C11,"")</f>
        <v>42833</v>
      </c>
      <c r="AD17" s="283"/>
    </row>
    <row r="19" spans="4:29" ht="12.75" customHeight="1">
      <c r="D19" s="284" t="s">
        <v>50</v>
      </c>
      <c r="E19" s="285"/>
      <c r="F19" s="285"/>
      <c r="G19" s="285"/>
      <c r="H19" s="285"/>
      <c r="I19" s="285"/>
      <c r="J19" s="285"/>
      <c r="K19" s="285"/>
      <c r="L19" s="285"/>
      <c r="M19" s="286"/>
      <c r="N19" s="69"/>
      <c r="O19" s="293" t="s">
        <v>2</v>
      </c>
      <c r="P19" s="293"/>
      <c r="Q19" s="293"/>
      <c r="R19" s="293"/>
      <c r="S19" s="293"/>
      <c r="T19" s="293"/>
      <c r="U19" s="293"/>
      <c r="V19" s="294">
        <f>IF(ISNUMBER(ÚDAJE!D8),ÚDAJE!D8,"")</f>
        <v>3</v>
      </c>
      <c r="W19" s="294"/>
      <c r="X19" s="294"/>
      <c r="Y19" s="294"/>
      <c r="Z19" s="294"/>
      <c r="AA19" s="294"/>
      <c r="AB19" s="294"/>
      <c r="AC19" s="294"/>
    </row>
    <row r="20" spans="4:29" ht="12.75" customHeight="1">
      <c r="D20" s="287"/>
      <c r="E20" s="288"/>
      <c r="F20" s="288"/>
      <c r="G20" s="288"/>
      <c r="H20" s="288"/>
      <c r="I20" s="288"/>
      <c r="J20" s="288"/>
      <c r="K20" s="288"/>
      <c r="L20" s="288"/>
      <c r="M20" s="289"/>
      <c r="N20" s="69"/>
      <c r="O20" s="293"/>
      <c r="P20" s="293"/>
      <c r="Q20" s="293"/>
      <c r="R20" s="293"/>
      <c r="S20" s="293"/>
      <c r="T20" s="293"/>
      <c r="U20" s="293"/>
      <c r="V20" s="294"/>
      <c r="W20" s="294"/>
      <c r="X20" s="294"/>
      <c r="Y20" s="294"/>
      <c r="Z20" s="294"/>
      <c r="AA20" s="294"/>
      <c r="AB20" s="294"/>
      <c r="AC20" s="294"/>
    </row>
    <row r="21" spans="4:29" ht="12.75" customHeight="1">
      <c r="D21" s="287"/>
      <c r="E21" s="288"/>
      <c r="F21" s="288"/>
      <c r="G21" s="288"/>
      <c r="H21" s="288"/>
      <c r="I21" s="288"/>
      <c r="J21" s="288"/>
      <c r="K21" s="288"/>
      <c r="L21" s="288"/>
      <c r="M21" s="289"/>
      <c r="N21" s="69"/>
      <c r="O21" s="293"/>
      <c r="P21" s="293"/>
      <c r="Q21" s="293"/>
      <c r="R21" s="293"/>
      <c r="S21" s="293"/>
      <c r="T21" s="293"/>
      <c r="U21" s="293"/>
      <c r="V21" s="294"/>
      <c r="W21" s="294"/>
      <c r="X21" s="294"/>
      <c r="Y21" s="294"/>
      <c r="Z21" s="294"/>
      <c r="AA21" s="294"/>
      <c r="AB21" s="294"/>
      <c r="AC21" s="294"/>
    </row>
    <row r="22" spans="4:29" ht="12.75" customHeight="1">
      <c r="D22" s="287"/>
      <c r="E22" s="288"/>
      <c r="F22" s="288"/>
      <c r="G22" s="288"/>
      <c r="H22" s="288"/>
      <c r="I22" s="288"/>
      <c r="J22" s="288"/>
      <c r="K22" s="288"/>
      <c r="L22" s="288"/>
      <c r="M22" s="289"/>
      <c r="N22" s="69"/>
      <c r="O22" s="293"/>
      <c r="P22" s="293"/>
      <c r="Q22" s="293"/>
      <c r="R22" s="293"/>
      <c r="S22" s="293"/>
      <c r="T22" s="293"/>
      <c r="U22" s="293"/>
      <c r="V22" s="294"/>
      <c r="W22" s="294"/>
      <c r="X22" s="294"/>
      <c r="Y22" s="294"/>
      <c r="Z22" s="294"/>
      <c r="AA22" s="294"/>
      <c r="AB22" s="294"/>
      <c r="AC22" s="294"/>
    </row>
    <row r="23" spans="4:29" ht="12.75" customHeight="1">
      <c r="D23" s="287"/>
      <c r="E23" s="288"/>
      <c r="F23" s="288"/>
      <c r="G23" s="288"/>
      <c r="H23" s="288"/>
      <c r="I23" s="288"/>
      <c r="J23" s="288"/>
      <c r="K23" s="288"/>
      <c r="L23" s="288"/>
      <c r="M23" s="289"/>
      <c r="N23" s="69"/>
      <c r="O23" s="293"/>
      <c r="P23" s="293"/>
      <c r="Q23" s="293"/>
      <c r="R23" s="293"/>
      <c r="S23" s="293"/>
      <c r="T23" s="293"/>
      <c r="U23" s="293"/>
      <c r="V23" s="294"/>
      <c r="W23" s="294"/>
      <c r="X23" s="294"/>
      <c r="Y23" s="294"/>
      <c r="Z23" s="294"/>
      <c r="AA23" s="294"/>
      <c r="AB23" s="294"/>
      <c r="AC23" s="294"/>
    </row>
    <row r="24" spans="4:29" ht="12.75" customHeight="1">
      <c r="D24" s="287"/>
      <c r="E24" s="288"/>
      <c r="F24" s="288"/>
      <c r="G24" s="288"/>
      <c r="H24" s="288"/>
      <c r="I24" s="288"/>
      <c r="J24" s="288"/>
      <c r="K24" s="288"/>
      <c r="L24" s="288"/>
      <c r="M24" s="289"/>
      <c r="N24" s="69"/>
      <c r="O24" s="293"/>
      <c r="P24" s="293"/>
      <c r="Q24" s="293"/>
      <c r="R24" s="293"/>
      <c r="S24" s="293"/>
      <c r="T24" s="293"/>
      <c r="U24" s="293"/>
      <c r="V24" s="294"/>
      <c r="W24" s="294"/>
      <c r="X24" s="294"/>
      <c r="Y24" s="294"/>
      <c r="Z24" s="294"/>
      <c r="AA24" s="294"/>
      <c r="AB24" s="294"/>
      <c r="AC24" s="294"/>
    </row>
    <row r="25" spans="4:29" ht="12.75" customHeight="1">
      <c r="D25" s="287"/>
      <c r="E25" s="288"/>
      <c r="F25" s="288"/>
      <c r="G25" s="288"/>
      <c r="H25" s="288"/>
      <c r="I25" s="288"/>
      <c r="J25" s="288"/>
      <c r="K25" s="288"/>
      <c r="L25" s="288"/>
      <c r="M25" s="289"/>
      <c r="N25" s="69"/>
      <c r="O25" s="293"/>
      <c r="P25" s="293"/>
      <c r="Q25" s="293"/>
      <c r="R25" s="293"/>
      <c r="S25" s="293"/>
      <c r="T25" s="293"/>
      <c r="U25" s="293"/>
      <c r="V25" s="294"/>
      <c r="W25" s="294"/>
      <c r="X25" s="294"/>
      <c r="Y25" s="294"/>
      <c r="Z25" s="294"/>
      <c r="AA25" s="294"/>
      <c r="AB25" s="294"/>
      <c r="AC25" s="294"/>
    </row>
    <row r="26" spans="4:29" ht="12.75" customHeight="1">
      <c r="D26" s="287"/>
      <c r="E26" s="288"/>
      <c r="F26" s="288"/>
      <c r="G26" s="288"/>
      <c r="H26" s="288"/>
      <c r="I26" s="288"/>
      <c r="J26" s="288"/>
      <c r="K26" s="288"/>
      <c r="L26" s="288"/>
      <c r="M26" s="289"/>
      <c r="N26" s="69"/>
      <c r="O26" s="293"/>
      <c r="P26" s="293"/>
      <c r="Q26" s="293"/>
      <c r="R26" s="293"/>
      <c r="S26" s="293"/>
      <c r="T26" s="293"/>
      <c r="U26" s="293"/>
      <c r="V26" s="294"/>
      <c r="W26" s="294"/>
      <c r="X26" s="294"/>
      <c r="Y26" s="294"/>
      <c r="Z26" s="294"/>
      <c r="AA26" s="294"/>
      <c r="AB26" s="294"/>
      <c r="AC26" s="294"/>
    </row>
    <row r="27" spans="4:29" ht="12.75" customHeight="1">
      <c r="D27" s="290"/>
      <c r="E27" s="291"/>
      <c r="F27" s="291"/>
      <c r="G27" s="291"/>
      <c r="H27" s="291"/>
      <c r="I27" s="291"/>
      <c r="J27" s="291"/>
      <c r="K27" s="291"/>
      <c r="L27" s="291"/>
      <c r="M27" s="292"/>
      <c r="N27" s="70"/>
      <c r="O27" s="295" t="s">
        <v>51</v>
      </c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</row>
  </sheetData>
  <sheetProtection/>
  <mergeCells count="89">
    <mergeCell ref="B1:C1"/>
    <mergeCell ref="F3:H3"/>
    <mergeCell ref="I3:K3"/>
    <mergeCell ref="L3:N3"/>
    <mergeCell ref="O3:Q3"/>
    <mergeCell ref="R3:T3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B6:B7"/>
    <mergeCell ref="C6:C7"/>
    <mergeCell ref="D6:D7"/>
    <mergeCell ref="E6:E7"/>
    <mergeCell ref="I6:K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E17:K17"/>
    <mergeCell ref="P17:U17"/>
    <mergeCell ref="AC17:AD17"/>
    <mergeCell ref="D19:M27"/>
    <mergeCell ref="O19:U26"/>
    <mergeCell ref="V19:AC26"/>
    <mergeCell ref="O27:A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AD27"/>
  <sheetViews>
    <sheetView workbookViewId="0" topLeftCell="A1">
      <selection activeCell="AF24" sqref="AF24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4.75390625" style="0" customWidth="1"/>
    <col min="4" max="4" width="18.375" style="0" customWidth="1"/>
    <col min="5" max="5" width="18.25390625" style="0" bestFit="1" customWidth="1"/>
    <col min="6" max="6" width="3.75390625" style="58" customWidth="1"/>
    <col min="7" max="7" width="1.75390625" style="0" customWidth="1"/>
    <col min="8" max="8" width="3.75390625" style="59" customWidth="1"/>
    <col min="9" max="9" width="3.75390625" style="0" customWidth="1"/>
    <col min="10" max="10" width="1.75390625" style="0" customWidth="1"/>
    <col min="11" max="12" width="3.75390625" style="0" customWidth="1"/>
    <col min="13" max="13" width="1.75390625" style="0" customWidth="1"/>
    <col min="14" max="15" width="3.75390625" style="0" customWidth="1"/>
    <col min="16" max="16" width="1.75390625" style="0" customWidth="1"/>
    <col min="17" max="18" width="3.75390625" style="0" customWidth="1"/>
    <col min="19" max="19" width="1.75390625" style="0" customWidth="1"/>
    <col min="20" max="20" width="3.75390625" style="0" customWidth="1"/>
    <col min="21" max="21" width="10.75390625" style="0" customWidth="1"/>
    <col min="22" max="22" width="3.75390625" style="0" customWidth="1"/>
    <col min="23" max="23" width="1.75390625" style="0" customWidth="1"/>
    <col min="24" max="24" width="3.625" style="0" customWidth="1"/>
    <col min="25" max="28" width="0" style="0" hidden="1" customWidth="1"/>
    <col min="29" max="29" width="10.75390625" style="0" customWidth="1"/>
    <col min="30" max="30" width="11.25390625" style="0" customWidth="1"/>
    <col min="33" max="33" width="2.125" style="0" customWidth="1"/>
    <col min="34" max="34" width="4.375" style="0" customWidth="1"/>
    <col min="35" max="35" width="18.75390625" style="0" customWidth="1"/>
    <col min="36" max="36" width="5.75390625" style="0" customWidth="1"/>
    <col min="37" max="37" width="5.625" style="0" customWidth="1"/>
    <col min="38" max="38" width="5.00390625" style="0" customWidth="1"/>
    <col min="39" max="39" width="5.625" style="0" customWidth="1"/>
    <col min="40" max="40" width="10.00390625" style="0" customWidth="1"/>
  </cols>
  <sheetData>
    <row r="1" spans="2:30" ht="20.25">
      <c r="B1" s="312"/>
      <c r="C1" s="312"/>
      <c r="D1" s="85" t="s">
        <v>66</v>
      </c>
      <c r="E1" s="86"/>
      <c r="F1" s="87"/>
      <c r="G1" s="86"/>
      <c r="H1" s="88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</row>
    <row r="2" spans="2:30" ht="12.75">
      <c r="B2" s="86"/>
      <c r="C2" s="86"/>
      <c r="D2" s="86"/>
      <c r="E2" s="86"/>
      <c r="F2" s="87"/>
      <c r="G2" s="86"/>
      <c r="H2" s="8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" customHeight="1">
      <c r="B3" s="89"/>
      <c r="C3" s="90" t="s">
        <v>9</v>
      </c>
      <c r="D3" s="90" t="s">
        <v>12</v>
      </c>
      <c r="E3" s="90" t="s">
        <v>13</v>
      </c>
      <c r="F3" s="310">
        <v>1</v>
      </c>
      <c r="G3" s="310"/>
      <c r="H3" s="310"/>
      <c r="I3" s="310">
        <v>2</v>
      </c>
      <c r="J3" s="310"/>
      <c r="K3" s="310"/>
      <c r="L3" s="310">
        <v>3</v>
      </c>
      <c r="M3" s="310"/>
      <c r="N3" s="310"/>
      <c r="O3" s="310">
        <v>4</v>
      </c>
      <c r="P3" s="310"/>
      <c r="Q3" s="310"/>
      <c r="R3" s="313"/>
      <c r="S3" s="313"/>
      <c r="T3" s="313"/>
      <c r="U3" s="91" t="s">
        <v>39</v>
      </c>
      <c r="V3" s="310" t="s">
        <v>40</v>
      </c>
      <c r="W3" s="310"/>
      <c r="X3" s="310"/>
      <c r="Y3" s="90" t="s">
        <v>41</v>
      </c>
      <c r="Z3" s="90" t="s">
        <v>42</v>
      </c>
      <c r="AA3" s="90" t="s">
        <v>43</v>
      </c>
      <c r="AB3" s="90"/>
      <c r="AC3" s="92" t="s">
        <v>44</v>
      </c>
      <c r="AD3" s="92" t="s">
        <v>45</v>
      </c>
    </row>
    <row r="4" spans="2:30" ht="18" customHeight="1">
      <c r="B4" s="300">
        <v>1</v>
      </c>
      <c r="C4" s="301" t="e">
        <f>SKUPINY!B23</f>
        <v>#N/A</v>
      </c>
      <c r="D4" s="302" t="e">
        <f>SKUPINY!C23</f>
        <v>#N/A</v>
      </c>
      <c r="E4" s="303" t="e">
        <f>SKUPINY!D23</f>
        <v>#N/A</v>
      </c>
      <c r="F4" s="311"/>
      <c r="G4" s="311"/>
      <c r="H4" s="311"/>
      <c r="I4" s="93"/>
      <c r="J4" s="94" t="s">
        <v>46</v>
      </c>
      <c r="K4" s="95"/>
      <c r="L4" s="93"/>
      <c r="M4" s="94" t="s">
        <v>46</v>
      </c>
      <c r="N4" s="95"/>
      <c r="O4" s="93"/>
      <c r="P4" s="94" t="s">
        <v>46</v>
      </c>
      <c r="Q4" s="95"/>
      <c r="R4" s="93">
        <f>IF(ISNUMBER(H12),H12,"")</f>
      </c>
      <c r="S4" s="94">
        <f>IF(ISNUMBER(F12),":","")</f>
      </c>
      <c r="T4" s="96">
        <f>IF(ISNUMBER(F12),F12,"")</f>
      </c>
      <c r="U4" s="305">
        <f>IF(I4&gt;K4,1,0)+IF(L4&gt;N4,1,0)+IF(O4&gt;Q4,1,0)+IF(R4&gt;T4,1,0)+IF(I5&gt;K5,1,0)+IF(L5&gt;N5,1,0)+IF(O5&gt;Q5,1,0)+IF(R5&gt;T5,1,0)</f>
        <v>0</v>
      </c>
      <c r="V4" s="306">
        <f>SUM(I4,L4,O4,R4)</f>
        <v>0</v>
      </c>
      <c r="W4" s="307" t="s">
        <v>46</v>
      </c>
      <c r="X4" s="308">
        <f>SUM(K4,N4,Q4,T4)</f>
        <v>0</v>
      </c>
      <c r="Y4" s="296">
        <f>U4/$D$16</f>
        <v>0</v>
      </c>
      <c r="Z4" s="296">
        <f>(V4-X4)/$D$16</f>
        <v>0</v>
      </c>
      <c r="AA4" s="296">
        <f>V4/$D$16</f>
        <v>0</v>
      </c>
      <c r="AB4" s="297">
        <f>Y4*1000000+Z4*1000+AA4</f>
        <v>0</v>
      </c>
      <c r="AC4" s="298" t="e">
        <f>V4/X4</f>
        <v>#DIV/0!</v>
      </c>
      <c r="AD4" s="299">
        <f>IF(LARGE($AB$4:$AB$13,1)=AB4,1,IF(LARGE($AB$4:$AB$13,2)=AB4,2,IF(LARGE($AB$4:$AB$13,3)=AB4,3,IF(LARGE($AB$4:$AB$13,4)=AB4,4,IF(LARGE($AB$4:$AB$13,5)=AB4,5,-1)))))</f>
        <v>1</v>
      </c>
    </row>
    <row r="5" spans="2:30" ht="12" customHeight="1">
      <c r="B5" s="300"/>
      <c r="C5" s="301"/>
      <c r="D5" s="302"/>
      <c r="E5" s="303"/>
      <c r="F5" s="311"/>
      <c r="G5" s="311"/>
      <c r="H5" s="311"/>
      <c r="I5" s="97">
        <f>IF(ISNUMBER(H7),H7,"")</f>
      </c>
      <c r="J5" s="98">
        <f>IF(ISNUMBER(F7),":","")</f>
      </c>
      <c r="K5" s="99">
        <f>IF(ISNUMBER(F7),F7,"")</f>
      </c>
      <c r="L5" s="97"/>
      <c r="M5" s="98"/>
      <c r="N5" s="99"/>
      <c r="O5" s="97"/>
      <c r="P5" s="98"/>
      <c r="Q5" s="99"/>
      <c r="R5" s="97">
        <f>IF(ISNUMBER(H13),H13,"")</f>
      </c>
      <c r="S5" s="98">
        <f>IF(ISNUMBER(F13),":","")</f>
      </c>
      <c r="T5" s="100">
        <f>IF(ISNUMBER(F13),F13,"")</f>
      </c>
      <c r="U5" s="305"/>
      <c r="V5" s="306"/>
      <c r="W5" s="307"/>
      <c r="X5" s="308"/>
      <c r="Y5" s="296"/>
      <c r="Z5" s="296"/>
      <c r="AA5" s="296"/>
      <c r="AB5" s="297"/>
      <c r="AC5" s="298"/>
      <c r="AD5" s="299"/>
    </row>
    <row r="6" spans="2:30" ht="18" customHeight="1">
      <c r="B6" s="300">
        <v>2</v>
      </c>
      <c r="C6" s="301" t="e">
        <f>SKUPINY!B24</f>
        <v>#N/A</v>
      </c>
      <c r="D6" s="302" t="e">
        <f>SKUPINY!C24</f>
        <v>#N/A</v>
      </c>
      <c r="E6" s="303" t="e">
        <f>SKUPINY!D24</f>
        <v>#N/A</v>
      </c>
      <c r="F6" s="101"/>
      <c r="G6" s="94" t="s">
        <v>46</v>
      </c>
      <c r="H6" s="102"/>
      <c r="I6" s="309"/>
      <c r="J6" s="309"/>
      <c r="K6" s="309"/>
      <c r="L6" s="93"/>
      <c r="M6" s="94" t="s">
        <v>46</v>
      </c>
      <c r="N6" s="95"/>
      <c r="O6" s="93"/>
      <c r="P6" s="94" t="s">
        <v>46</v>
      </c>
      <c r="Q6" s="95"/>
      <c r="R6" s="93">
        <f>IF(ISNUMBER(K12),K12,"")</f>
      </c>
      <c r="S6" s="94">
        <f>IF(ISNUMBER(I12),":","")</f>
      </c>
      <c r="T6" s="96">
        <f>IF(ISNUMBER(I12),I12,"")</f>
      </c>
      <c r="U6" s="305">
        <f>IF(F6&gt;H6,1,0)+IF(L6&gt;N6,1,0)+IF(O6&gt;Q6,1,0)+IF(R6&gt;T6,1,0)+IF(F7&gt;H7,1,0)+IF(L7&gt;N7,1,0)+IF(O7&gt;Q7,1,0)+IF(R7&gt;T7,1,0)</f>
        <v>0</v>
      </c>
      <c r="V6" s="306">
        <f>SUM(F6,L6,O6,R6)</f>
        <v>0</v>
      </c>
      <c r="W6" s="307" t="s">
        <v>46</v>
      </c>
      <c r="X6" s="308">
        <f>SUM(H6,N6,Q6,T6)</f>
        <v>0</v>
      </c>
      <c r="Y6" s="296">
        <f>U6/$D$16</f>
        <v>0</v>
      </c>
      <c r="Z6" s="296">
        <f>(V6-X6)/$D$16</f>
        <v>0</v>
      </c>
      <c r="AA6" s="296">
        <f>V6/$D$16</f>
        <v>0</v>
      </c>
      <c r="AB6" s="297">
        <f>Y6*1000000+Z6*1000+AA6</f>
        <v>0</v>
      </c>
      <c r="AC6" s="298" t="e">
        <f>V6/X6</f>
        <v>#DIV/0!</v>
      </c>
      <c r="AD6" s="299">
        <f>IF(LARGE($AB$4:$AB$13,1)=AB6,1,IF(LARGE($AB$4:$AB$13,2)=AB6,2,IF(LARGE($AB$4:$AB$13,3)=AB6,3,IF(LARGE($AB$4:$AB$13,4)=AB6,4,IF(LARGE($AB$4:$AB$13,5)=AB6,5,-1)))))</f>
        <v>1</v>
      </c>
    </row>
    <row r="7" spans="2:30" ht="12" customHeight="1">
      <c r="B7" s="300"/>
      <c r="C7" s="301"/>
      <c r="D7" s="302"/>
      <c r="E7" s="303"/>
      <c r="F7" s="103"/>
      <c r="G7" s="98">
        <f aca="true" t="shared" si="0" ref="G7:G13">IF(ISNUMBER(F7),":","")</f>
      </c>
      <c r="H7" s="104"/>
      <c r="I7" s="309"/>
      <c r="J7" s="309"/>
      <c r="K7" s="309"/>
      <c r="L7" s="97">
        <f>IF(ISNUMBER(K9),K9,"")</f>
      </c>
      <c r="M7" s="98">
        <f>IF(ISNUMBER(I9),":","")</f>
      </c>
      <c r="N7" s="99">
        <f>IF(ISNUMBER(I9),I9,"")</f>
      </c>
      <c r="O7" s="97"/>
      <c r="P7" s="98"/>
      <c r="Q7" s="99"/>
      <c r="R7" s="97">
        <f>IF(ISNUMBER(K13),K13,"")</f>
      </c>
      <c r="S7" s="98">
        <f>IF(ISNUMBER(I13),":","")</f>
      </c>
      <c r="T7" s="100">
        <f>IF(ISNUMBER(I13),I13,"")</f>
      </c>
      <c r="U7" s="305"/>
      <c r="V7" s="306"/>
      <c r="W7" s="307"/>
      <c r="X7" s="308"/>
      <c r="Y7" s="296"/>
      <c r="Z7" s="296"/>
      <c r="AA7" s="296"/>
      <c r="AB7" s="297"/>
      <c r="AC7" s="298"/>
      <c r="AD7" s="299"/>
    </row>
    <row r="8" spans="2:30" ht="18" customHeight="1">
      <c r="B8" s="300">
        <v>3</v>
      </c>
      <c r="C8" s="301" t="e">
        <f>SKUPINY!B25</f>
        <v>#N/A</v>
      </c>
      <c r="D8" s="302" t="e">
        <f>SKUPINY!C25</f>
        <v>#N/A</v>
      </c>
      <c r="E8" s="303" t="e">
        <f>SKUPINY!D25</f>
        <v>#N/A</v>
      </c>
      <c r="F8" s="101"/>
      <c r="G8" s="94" t="s">
        <v>46</v>
      </c>
      <c r="H8" s="102"/>
      <c r="I8" s="101"/>
      <c r="J8" s="94" t="s">
        <v>46</v>
      </c>
      <c r="K8" s="102"/>
      <c r="L8" s="309"/>
      <c r="M8" s="309"/>
      <c r="N8" s="309"/>
      <c r="O8" s="93"/>
      <c r="P8" s="94" t="s">
        <v>46</v>
      </c>
      <c r="Q8" s="95"/>
      <c r="R8" s="93">
        <f>IF(ISNUMBER(N12),N12,"")</f>
      </c>
      <c r="S8" s="94">
        <f>IF(ISNUMBER(L12),":","")</f>
      </c>
      <c r="T8" s="96">
        <f>IF(ISNUMBER(L12),L12,"")</f>
      </c>
      <c r="U8" s="305">
        <f>IF(I8&gt;K8,1,0)+IF(F8&gt;H8,1,0)+IF(O8&gt;Q8,1,0)+IF(R8&gt;T8,1,0)+IF(I9&gt;K9,1,0)+IF(F9&gt;H9,1,0)+IF(O9&gt;Q9,1,0)+IF(R9&gt;T9,1,0)</f>
        <v>0</v>
      </c>
      <c r="V8" s="306">
        <f>SUM(F8,I8,O8,R8)</f>
        <v>0</v>
      </c>
      <c r="W8" s="307" t="s">
        <v>46</v>
      </c>
      <c r="X8" s="308">
        <f>SUM(H8,K8,Q8,T8)</f>
        <v>0</v>
      </c>
      <c r="Y8" s="296">
        <f>U8/$D$16</f>
        <v>0</v>
      </c>
      <c r="Z8" s="296">
        <f>(V8-X8)/$D$16</f>
        <v>0</v>
      </c>
      <c r="AA8" s="296">
        <f>V8/$D$16</f>
        <v>0</v>
      </c>
      <c r="AB8" s="297">
        <f>Y8*1000000+Z8*1000+AA8</f>
        <v>0</v>
      </c>
      <c r="AC8" s="298" t="e">
        <f>V8/X8</f>
        <v>#DIV/0!</v>
      </c>
      <c r="AD8" s="299">
        <f>IF(LARGE($AB$4:$AB$13,1)=AB8,1,IF(LARGE($AB$4:$AB$13,2)=AB8,2,IF(LARGE($AB$4:$AB$13,3)=AB8,3,IF(LARGE($AB$4:$AB$13,4)=AB8,4,IF(LARGE($AB$4:$AB$13,5)=AB8,5,-1)))))</f>
        <v>1</v>
      </c>
    </row>
    <row r="9" spans="2:30" ht="12" customHeight="1">
      <c r="B9" s="300"/>
      <c r="C9" s="301"/>
      <c r="D9" s="302"/>
      <c r="E9" s="303"/>
      <c r="F9" s="103"/>
      <c r="G9" s="98" t="s">
        <v>46</v>
      </c>
      <c r="H9" s="104"/>
      <c r="I9" s="105"/>
      <c r="J9" s="98">
        <f>IF(ISNUMBER(I9),":","")</f>
      </c>
      <c r="K9" s="104"/>
      <c r="L9" s="309"/>
      <c r="M9" s="309"/>
      <c r="N9" s="309"/>
      <c r="O9" s="97">
        <f>IF(ISNUMBER(N11),N11,"")</f>
      </c>
      <c r="P9" s="98"/>
      <c r="Q9" s="99"/>
      <c r="R9" s="97">
        <f>IF(ISNUMBER(N13),N13,"")</f>
      </c>
      <c r="S9" s="98">
        <f>IF(ISNUMBER(L13),":","")</f>
      </c>
      <c r="T9" s="100">
        <f>IF(ISNUMBER(L13),L13,"")</f>
      </c>
      <c r="U9" s="305"/>
      <c r="V9" s="306"/>
      <c r="W9" s="307"/>
      <c r="X9" s="308"/>
      <c r="Y9" s="296"/>
      <c r="Z9" s="296"/>
      <c r="AA9" s="296"/>
      <c r="AB9" s="297"/>
      <c r="AC9" s="298"/>
      <c r="AD9" s="299"/>
    </row>
    <row r="10" spans="2:30" ht="18" customHeight="1">
      <c r="B10" s="300">
        <v>4</v>
      </c>
      <c r="C10" s="301" t="e">
        <f>SKUPINY!B26</f>
        <v>#N/A</v>
      </c>
      <c r="D10" s="302" t="e">
        <f>SKUPINY!C26</f>
        <v>#N/A</v>
      </c>
      <c r="E10" s="303" t="e">
        <f>SKUPINY!D26</f>
        <v>#N/A</v>
      </c>
      <c r="F10" s="101"/>
      <c r="G10" s="94" t="s">
        <v>46</v>
      </c>
      <c r="H10" s="102"/>
      <c r="I10" s="101"/>
      <c r="J10" s="94" t="s">
        <v>46</v>
      </c>
      <c r="K10" s="102"/>
      <c r="L10" s="101"/>
      <c r="M10" s="94" t="s">
        <v>46</v>
      </c>
      <c r="N10" s="102"/>
      <c r="O10" s="309"/>
      <c r="P10" s="309"/>
      <c r="Q10" s="309"/>
      <c r="R10" s="93">
        <f>IF(ISNUMBER(Q12),Q12,"")</f>
      </c>
      <c r="S10" s="94">
        <f>IF(ISNUMBER(O12),":","")</f>
      </c>
      <c r="T10" s="96">
        <f>IF(ISNUMBER(O12),O12,"")</f>
      </c>
      <c r="U10" s="305">
        <f>IF(I10&gt;K10,1,0)+IF(L10&gt;N10,1,0)+IF(F10&gt;H10,1,0)+IF(R10&gt;T10,1,0)+IF(I11&gt;K11,1,0)+IF(L11&gt;N11,1,0)+IF(F11&gt;H11,1,0)+IF(R11&gt;T11,1,0)</f>
        <v>0</v>
      </c>
      <c r="V10" s="306">
        <f>SUM(F10,I10,L10,R10)</f>
        <v>0</v>
      </c>
      <c r="W10" s="307" t="s">
        <v>46</v>
      </c>
      <c r="X10" s="308">
        <f>SUM(H10,K10,N10,T10)</f>
        <v>0</v>
      </c>
      <c r="Y10" s="296">
        <f>U10/$D$16</f>
        <v>0</v>
      </c>
      <c r="Z10" s="296">
        <f>(V10-X10)/$D$16</f>
        <v>0</v>
      </c>
      <c r="AA10" s="296">
        <f>V10/$D$16</f>
        <v>0</v>
      </c>
      <c r="AB10" s="297">
        <f>IF(ISNA(D10),-10^9,Y10*1000000+Z10*1000+AA10)</f>
        <v>-1000000000</v>
      </c>
      <c r="AC10" s="298" t="e">
        <f>V10/X10</f>
        <v>#DIV/0!</v>
      </c>
      <c r="AD10" s="299">
        <f>IF(LARGE($AB$4:$AB$13,1)=AB10,1,IF(LARGE($AB$4:$AB$13,2)=AB10,2,IF(LARGE($AB$4:$AB$13,3)=AB10,3,IF(LARGE($AB$4:$AB$13,4)=AB10,4,IF(LARGE($AB$4:$AB$13,5)=AB10,5,-1)))))</f>
        <v>4</v>
      </c>
    </row>
    <row r="11" spans="2:30" ht="12" customHeight="1">
      <c r="B11" s="300"/>
      <c r="C11" s="301"/>
      <c r="D11" s="302"/>
      <c r="E11" s="303"/>
      <c r="F11" s="103"/>
      <c r="G11" s="98" t="s">
        <v>46</v>
      </c>
      <c r="H11" s="104"/>
      <c r="I11" s="105"/>
      <c r="J11" s="98">
        <f>IF(ISNUMBER(I11),":","")</f>
      </c>
      <c r="K11" s="104"/>
      <c r="L11" s="105"/>
      <c r="M11" s="98">
        <f>IF(ISNUMBER(L11),":","")</f>
      </c>
      <c r="N11" s="104"/>
      <c r="O11" s="309"/>
      <c r="P11" s="309"/>
      <c r="Q11" s="309"/>
      <c r="R11" s="97">
        <f>IF(ISNUMBER(Q13),Q13,"")</f>
      </c>
      <c r="S11" s="98">
        <f>IF(ISNUMBER(O13),":","")</f>
      </c>
      <c r="T11" s="100">
        <f>IF(ISNUMBER(O13),O13,"")</f>
      </c>
      <c r="U11" s="305"/>
      <c r="V11" s="306"/>
      <c r="W11" s="307"/>
      <c r="X11" s="308"/>
      <c r="Y11" s="296"/>
      <c r="Z11" s="296"/>
      <c r="AA11" s="296"/>
      <c r="AB11" s="297"/>
      <c r="AC11" s="298"/>
      <c r="AD11" s="299"/>
    </row>
    <row r="12" spans="2:30" ht="18" customHeight="1" hidden="1">
      <c r="B12" s="300">
        <v>5</v>
      </c>
      <c r="C12" s="301" t="e">
        <f>SKUPINY!B19</f>
        <v>#N/A</v>
      </c>
      <c r="D12" s="302" t="e">
        <f>SKUPINY!C27</f>
        <v>#N/A</v>
      </c>
      <c r="E12" s="303" t="e">
        <f>SKUPINY!D27</f>
        <v>#N/A</v>
      </c>
      <c r="F12" s="101"/>
      <c r="G12" s="94">
        <f t="shared" si="0"/>
      </c>
      <c r="H12" s="102"/>
      <c r="I12" s="101"/>
      <c r="J12" s="94">
        <f>IF(ISNUMBER(I12),":","")</f>
      </c>
      <c r="K12" s="102"/>
      <c r="L12" s="101"/>
      <c r="M12" s="94">
        <f>IF(ISNUMBER(L12),":","")</f>
      </c>
      <c r="N12" s="102"/>
      <c r="O12" s="101"/>
      <c r="P12" s="94">
        <f>IF(ISNUMBER(O12),":","")</f>
      </c>
      <c r="Q12" s="102"/>
      <c r="R12" s="304"/>
      <c r="S12" s="304"/>
      <c r="T12" s="304"/>
      <c r="U12" s="305">
        <f>IF(I12&gt;K12,1,0)+IF(L12&gt;N12,1,0)+IF(O12&gt;Q12,1,0)+IF(F12&gt;H12,1,0)+IF(I13&gt;K13,1,0)+IF(L13&gt;N13,1,0)+IF(O13&gt;Q13,1,0)+IF(F13&gt;H13,1,0)</f>
        <v>0</v>
      </c>
      <c r="V12" s="306">
        <f>SUM(F12,I12,L12,O12)</f>
        <v>0</v>
      </c>
      <c r="W12" s="307" t="s">
        <v>46</v>
      </c>
      <c r="X12" s="308">
        <f>SUM(H12,K12,N12,Q12)</f>
        <v>0</v>
      </c>
      <c r="Y12" s="296">
        <f>U12/$D$16</f>
        <v>0</v>
      </c>
      <c r="Z12" s="296">
        <f>(V12-X12)/$D$16</f>
        <v>0</v>
      </c>
      <c r="AA12" s="296">
        <f>V12/$D$16</f>
        <v>0</v>
      </c>
      <c r="AB12" s="297">
        <f>IF(ISNA(D12),-10^9,Y12*1000000+Z12*1000+AA12)</f>
        <v>-1000000000</v>
      </c>
      <c r="AC12" s="298" t="e">
        <f>V12/X12</f>
        <v>#DIV/0!</v>
      </c>
      <c r="AD12" s="299">
        <f>IF(LARGE($AB$4:$AB$13,1)=AB12,1,IF(LARGE($AB$4:$AB$13,2)=AB12,2,IF(LARGE($AB$4:$AB$13,3)=AB12,3,IF(LARGE($AB$4:$AB$13,4)=AB12,4,IF(LARGE($AB$4:$AB$13,5)=AB12,5,-1)))))</f>
        <v>4</v>
      </c>
    </row>
    <row r="13" spans="2:30" ht="12" customHeight="1" hidden="1">
      <c r="B13" s="300"/>
      <c r="C13" s="301"/>
      <c r="D13" s="302"/>
      <c r="E13" s="303"/>
      <c r="F13" s="103"/>
      <c r="G13" s="98">
        <f t="shared" si="0"/>
      </c>
      <c r="H13" s="104"/>
      <c r="I13" s="105"/>
      <c r="J13" s="98">
        <f>IF(ISNUMBER(I13),":","")</f>
      </c>
      <c r="K13" s="104"/>
      <c r="L13" s="105"/>
      <c r="M13" s="98">
        <f>IF(ISNUMBER(L13),":","")</f>
      </c>
      <c r="N13" s="104"/>
      <c r="O13" s="105"/>
      <c r="P13" s="98">
        <f>IF(ISNUMBER(O13),":","")</f>
      </c>
      <c r="Q13" s="104"/>
      <c r="R13" s="304"/>
      <c r="S13" s="304"/>
      <c r="T13" s="304"/>
      <c r="U13" s="305"/>
      <c r="V13" s="306"/>
      <c r="W13" s="307"/>
      <c r="X13" s="308"/>
      <c r="Y13" s="296"/>
      <c r="Z13" s="296"/>
      <c r="AA13" s="296"/>
      <c r="AB13" s="297"/>
      <c r="AC13" s="298"/>
      <c r="AD13" s="299"/>
    </row>
    <row r="14" spans="2:30" ht="1.5" customHeight="1" hidden="1">
      <c r="B14" s="60"/>
      <c r="C14" s="60"/>
      <c r="D14" s="60"/>
      <c r="E14" s="60"/>
      <c r="F14" s="63"/>
      <c r="G14" s="60"/>
      <c r="H14" s="64"/>
      <c r="I14" s="65"/>
      <c r="J14" s="60"/>
      <c r="K14" s="65"/>
      <c r="L14" s="65"/>
      <c r="M14" s="60"/>
      <c r="N14" s="65"/>
      <c r="O14" s="65"/>
      <c r="P14" s="60"/>
      <c r="Q14" s="65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</row>
    <row r="15" spans="2:30" ht="2.25" customHeight="1">
      <c r="B15" s="60"/>
      <c r="C15" s="66"/>
      <c r="D15" s="66">
        <f>COUNT(C4:C13)</f>
        <v>0</v>
      </c>
      <c r="E15" s="60"/>
      <c r="F15" s="61"/>
      <c r="G15" s="60"/>
      <c r="H15" s="62"/>
      <c r="I15" s="60"/>
      <c r="J15" s="60"/>
      <c r="K15" s="60"/>
      <c r="L15" s="60"/>
      <c r="M15" s="60"/>
      <c r="N15" s="60"/>
      <c r="O15" s="60"/>
      <c r="P15" s="60"/>
      <c r="Q15" s="65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</row>
    <row r="16" ht="21" customHeight="1">
      <c r="D16" s="55">
        <f>D15-1</f>
        <v>-1</v>
      </c>
    </row>
    <row r="17" spans="4:30" ht="15" customHeight="1">
      <c r="D17" s="46" t="s">
        <v>47</v>
      </c>
      <c r="E17" s="282" t="str">
        <f>IF(ISTEXT(ÚDAJE!C10),ÚDAJE!C10,"")</f>
        <v>Stanislav Svinčiak</v>
      </c>
      <c r="F17" s="282"/>
      <c r="G17" s="282"/>
      <c r="H17" s="282"/>
      <c r="I17" s="282"/>
      <c r="J17" s="282"/>
      <c r="K17" s="282"/>
      <c r="L17" s="67" t="s">
        <v>48</v>
      </c>
      <c r="M17" s="39"/>
      <c r="N17" s="39"/>
      <c r="P17" s="273" t="str">
        <f>IF(ISTEXT(ÚDAJE!C9),ÚDAJE!C9,"")</f>
        <v>Ondrej Bašták Ďurán</v>
      </c>
      <c r="Q17" s="273"/>
      <c r="R17" s="273"/>
      <c r="S17" s="273"/>
      <c r="T17" s="273"/>
      <c r="U17" s="273"/>
      <c r="V17" s="68" t="s">
        <v>49</v>
      </c>
      <c r="AC17" s="283">
        <f>IF(ISNUMBER(ÚDAJE!C11),ÚDAJE!C11,"")</f>
        <v>42833</v>
      </c>
      <c r="AD17" s="283"/>
    </row>
    <row r="19" spans="4:29" ht="12.75" customHeight="1">
      <c r="D19" s="284" t="s">
        <v>50</v>
      </c>
      <c r="E19" s="285"/>
      <c r="F19" s="285"/>
      <c r="G19" s="285"/>
      <c r="H19" s="285"/>
      <c r="I19" s="285"/>
      <c r="J19" s="285"/>
      <c r="K19" s="285"/>
      <c r="L19" s="285"/>
      <c r="M19" s="286"/>
      <c r="N19" s="69"/>
      <c r="O19" s="293" t="s">
        <v>2</v>
      </c>
      <c r="P19" s="293"/>
      <c r="Q19" s="293"/>
      <c r="R19" s="293"/>
      <c r="S19" s="293"/>
      <c r="T19" s="293"/>
      <c r="U19" s="293"/>
      <c r="V19" s="294">
        <f>IF(ISNUMBER(ÚDAJE!D8),ÚDAJE!D8,"")</f>
        <v>3</v>
      </c>
      <c r="W19" s="294"/>
      <c r="X19" s="294"/>
      <c r="Y19" s="294"/>
      <c r="Z19" s="294"/>
      <c r="AA19" s="294"/>
      <c r="AB19" s="294"/>
      <c r="AC19" s="294"/>
    </row>
    <row r="20" spans="4:29" ht="12.75" customHeight="1">
      <c r="D20" s="287"/>
      <c r="E20" s="288"/>
      <c r="F20" s="288"/>
      <c r="G20" s="288"/>
      <c r="H20" s="288"/>
      <c r="I20" s="288"/>
      <c r="J20" s="288"/>
      <c r="K20" s="288"/>
      <c r="L20" s="288"/>
      <c r="M20" s="289"/>
      <c r="N20" s="69"/>
      <c r="O20" s="293"/>
      <c r="P20" s="293"/>
      <c r="Q20" s="293"/>
      <c r="R20" s="293"/>
      <c r="S20" s="293"/>
      <c r="T20" s="293"/>
      <c r="U20" s="293"/>
      <c r="V20" s="294"/>
      <c r="W20" s="294"/>
      <c r="X20" s="294"/>
      <c r="Y20" s="294"/>
      <c r="Z20" s="294"/>
      <c r="AA20" s="294"/>
      <c r="AB20" s="294"/>
      <c r="AC20" s="294"/>
    </row>
    <row r="21" spans="4:29" ht="12.75" customHeight="1">
      <c r="D21" s="287"/>
      <c r="E21" s="288"/>
      <c r="F21" s="288"/>
      <c r="G21" s="288"/>
      <c r="H21" s="288"/>
      <c r="I21" s="288"/>
      <c r="J21" s="288"/>
      <c r="K21" s="288"/>
      <c r="L21" s="288"/>
      <c r="M21" s="289"/>
      <c r="N21" s="69"/>
      <c r="O21" s="293"/>
      <c r="P21" s="293"/>
      <c r="Q21" s="293"/>
      <c r="R21" s="293"/>
      <c r="S21" s="293"/>
      <c r="T21" s="293"/>
      <c r="U21" s="293"/>
      <c r="V21" s="294"/>
      <c r="W21" s="294"/>
      <c r="X21" s="294"/>
      <c r="Y21" s="294"/>
      <c r="Z21" s="294"/>
      <c r="AA21" s="294"/>
      <c r="AB21" s="294"/>
      <c r="AC21" s="294"/>
    </row>
    <row r="22" spans="4:29" ht="12.75" customHeight="1">
      <c r="D22" s="287"/>
      <c r="E22" s="288"/>
      <c r="F22" s="288"/>
      <c r="G22" s="288"/>
      <c r="H22" s="288"/>
      <c r="I22" s="288"/>
      <c r="J22" s="288"/>
      <c r="K22" s="288"/>
      <c r="L22" s="288"/>
      <c r="M22" s="289"/>
      <c r="N22" s="69"/>
      <c r="O22" s="293"/>
      <c r="P22" s="293"/>
      <c r="Q22" s="293"/>
      <c r="R22" s="293"/>
      <c r="S22" s="293"/>
      <c r="T22" s="293"/>
      <c r="U22" s="293"/>
      <c r="V22" s="294"/>
      <c r="W22" s="294"/>
      <c r="X22" s="294"/>
      <c r="Y22" s="294"/>
      <c r="Z22" s="294"/>
      <c r="AA22" s="294"/>
      <c r="AB22" s="294"/>
      <c r="AC22" s="294"/>
    </row>
    <row r="23" spans="4:29" ht="12.75" customHeight="1">
      <c r="D23" s="287"/>
      <c r="E23" s="288"/>
      <c r="F23" s="288"/>
      <c r="G23" s="288"/>
      <c r="H23" s="288"/>
      <c r="I23" s="288"/>
      <c r="J23" s="288"/>
      <c r="K23" s="288"/>
      <c r="L23" s="288"/>
      <c r="M23" s="289"/>
      <c r="N23" s="69"/>
      <c r="O23" s="293"/>
      <c r="P23" s="293"/>
      <c r="Q23" s="293"/>
      <c r="R23" s="293"/>
      <c r="S23" s="293"/>
      <c r="T23" s="293"/>
      <c r="U23" s="293"/>
      <c r="V23" s="294"/>
      <c r="W23" s="294"/>
      <c r="X23" s="294"/>
      <c r="Y23" s="294"/>
      <c r="Z23" s="294"/>
      <c r="AA23" s="294"/>
      <c r="AB23" s="294"/>
      <c r="AC23" s="294"/>
    </row>
    <row r="24" spans="4:29" ht="12.75" customHeight="1">
      <c r="D24" s="287"/>
      <c r="E24" s="288"/>
      <c r="F24" s="288"/>
      <c r="G24" s="288"/>
      <c r="H24" s="288"/>
      <c r="I24" s="288"/>
      <c r="J24" s="288"/>
      <c r="K24" s="288"/>
      <c r="L24" s="288"/>
      <c r="M24" s="289"/>
      <c r="N24" s="69"/>
      <c r="O24" s="293"/>
      <c r="P24" s="293"/>
      <c r="Q24" s="293"/>
      <c r="R24" s="293"/>
      <c r="S24" s="293"/>
      <c r="T24" s="293"/>
      <c r="U24" s="293"/>
      <c r="V24" s="294"/>
      <c r="W24" s="294"/>
      <c r="X24" s="294"/>
      <c r="Y24" s="294"/>
      <c r="Z24" s="294"/>
      <c r="AA24" s="294"/>
      <c r="AB24" s="294"/>
      <c r="AC24" s="294"/>
    </row>
    <row r="25" spans="4:29" ht="12.75" customHeight="1">
      <c r="D25" s="287"/>
      <c r="E25" s="288"/>
      <c r="F25" s="288"/>
      <c r="G25" s="288"/>
      <c r="H25" s="288"/>
      <c r="I25" s="288"/>
      <c r="J25" s="288"/>
      <c r="K25" s="288"/>
      <c r="L25" s="288"/>
      <c r="M25" s="289"/>
      <c r="N25" s="69"/>
      <c r="O25" s="293"/>
      <c r="P25" s="293"/>
      <c r="Q25" s="293"/>
      <c r="R25" s="293"/>
      <c r="S25" s="293"/>
      <c r="T25" s="293"/>
      <c r="U25" s="293"/>
      <c r="V25" s="294"/>
      <c r="W25" s="294"/>
      <c r="X25" s="294"/>
      <c r="Y25" s="294"/>
      <c r="Z25" s="294"/>
      <c r="AA25" s="294"/>
      <c r="AB25" s="294"/>
      <c r="AC25" s="294"/>
    </row>
    <row r="26" spans="4:29" ht="12.75" customHeight="1">
      <c r="D26" s="287"/>
      <c r="E26" s="288"/>
      <c r="F26" s="288"/>
      <c r="G26" s="288"/>
      <c r="H26" s="288"/>
      <c r="I26" s="288"/>
      <c r="J26" s="288"/>
      <c r="K26" s="288"/>
      <c r="L26" s="288"/>
      <c r="M26" s="289"/>
      <c r="N26" s="69"/>
      <c r="O26" s="293"/>
      <c r="P26" s="293"/>
      <c r="Q26" s="293"/>
      <c r="R26" s="293"/>
      <c r="S26" s="293"/>
      <c r="T26" s="293"/>
      <c r="U26" s="293"/>
      <c r="V26" s="294"/>
      <c r="W26" s="294"/>
      <c r="X26" s="294"/>
      <c r="Y26" s="294"/>
      <c r="Z26" s="294"/>
      <c r="AA26" s="294"/>
      <c r="AB26" s="294"/>
      <c r="AC26" s="294"/>
    </row>
    <row r="27" spans="4:29" ht="12.75" customHeight="1">
      <c r="D27" s="290"/>
      <c r="E27" s="291"/>
      <c r="F27" s="291"/>
      <c r="G27" s="291"/>
      <c r="H27" s="291"/>
      <c r="I27" s="291"/>
      <c r="J27" s="291"/>
      <c r="K27" s="291"/>
      <c r="L27" s="291"/>
      <c r="M27" s="292"/>
      <c r="N27" s="70"/>
      <c r="O27" s="295" t="s">
        <v>51</v>
      </c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</row>
  </sheetData>
  <sheetProtection/>
  <mergeCells count="89">
    <mergeCell ref="B1:C1"/>
    <mergeCell ref="F3:H3"/>
    <mergeCell ref="I3:K3"/>
    <mergeCell ref="L3:N3"/>
    <mergeCell ref="O3:Q3"/>
    <mergeCell ref="R3:T3"/>
    <mergeCell ref="V3:X3"/>
    <mergeCell ref="B4:B5"/>
    <mergeCell ref="C4:C5"/>
    <mergeCell ref="D4:D5"/>
    <mergeCell ref="E4:E5"/>
    <mergeCell ref="F4:H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B6:B7"/>
    <mergeCell ref="C6:C7"/>
    <mergeCell ref="D6:D7"/>
    <mergeCell ref="E6:E7"/>
    <mergeCell ref="I6:K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B8:B9"/>
    <mergeCell ref="C8:C9"/>
    <mergeCell ref="D8:D9"/>
    <mergeCell ref="E8:E9"/>
    <mergeCell ref="L8:N9"/>
    <mergeCell ref="U8:U9"/>
    <mergeCell ref="V8:V9"/>
    <mergeCell ref="W8:W9"/>
    <mergeCell ref="X8:X9"/>
    <mergeCell ref="Y8:Y9"/>
    <mergeCell ref="Z8:Z9"/>
    <mergeCell ref="AA8:AA9"/>
    <mergeCell ref="AB8:AB9"/>
    <mergeCell ref="AC8:AC9"/>
    <mergeCell ref="AD8:AD9"/>
    <mergeCell ref="B10:B11"/>
    <mergeCell ref="C10:C11"/>
    <mergeCell ref="D10:D11"/>
    <mergeCell ref="E10:E11"/>
    <mergeCell ref="O10:Q11"/>
    <mergeCell ref="U10:U11"/>
    <mergeCell ref="V10:V11"/>
    <mergeCell ref="W10:W11"/>
    <mergeCell ref="X10:X11"/>
    <mergeCell ref="Y10:Y11"/>
    <mergeCell ref="Z10:Z11"/>
    <mergeCell ref="AA10:AA11"/>
    <mergeCell ref="AB10:AB11"/>
    <mergeCell ref="AC10:AC11"/>
    <mergeCell ref="AD10:AD11"/>
    <mergeCell ref="B12:B13"/>
    <mergeCell ref="C12:C13"/>
    <mergeCell ref="D12:D13"/>
    <mergeCell ref="E12:E13"/>
    <mergeCell ref="R12:T13"/>
    <mergeCell ref="U12:U13"/>
    <mergeCell ref="V12:V13"/>
    <mergeCell ref="W12:W13"/>
    <mergeCell ref="X12:X13"/>
    <mergeCell ref="Y12:Y13"/>
    <mergeCell ref="Z12:Z13"/>
    <mergeCell ref="AA12:AA13"/>
    <mergeCell ref="AB12:AB13"/>
    <mergeCell ref="AC12:AC13"/>
    <mergeCell ref="AD12:AD13"/>
    <mergeCell ref="E17:K17"/>
    <mergeCell ref="P17:U17"/>
    <mergeCell ref="AC17:AD17"/>
    <mergeCell ref="D19:M27"/>
    <mergeCell ref="O19:U26"/>
    <mergeCell ref="V19:AC26"/>
    <mergeCell ref="O27:AC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  <headerFooter alignWithMargins="0">
    <oddFooter>&amp;R&amp;D&amp;T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CW88"/>
  <sheetViews>
    <sheetView tabSelected="1" zoomScale="170" zoomScaleNormal="170" zoomScalePageLayoutView="0" workbookViewId="0" topLeftCell="D1">
      <selection activeCell="BD28" sqref="BD28"/>
    </sheetView>
  </sheetViews>
  <sheetFormatPr defaultColWidth="9.00390625" defaultRowHeight="3.75" customHeight="1"/>
  <cols>
    <col min="1" max="24" width="1.75390625" style="71" customWidth="1"/>
    <col min="25" max="25" width="2.625" style="71" customWidth="1"/>
    <col min="26" max="159" width="1.75390625" style="71" customWidth="1"/>
    <col min="160" max="16384" width="9.125" style="71" customWidth="1"/>
  </cols>
  <sheetData>
    <row r="1" spans="8:86" ht="3.75" customHeight="1"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3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</row>
    <row r="2" spans="8:86" ht="3.75" customHeight="1"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3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</row>
    <row r="3" spans="8:86" ht="3.75" customHeight="1">
      <c r="H3" s="72"/>
      <c r="I3" s="72"/>
      <c r="J3" s="72"/>
      <c r="K3" s="72"/>
      <c r="L3" s="72"/>
      <c r="M3" s="72"/>
      <c r="N3" s="72"/>
      <c r="O3" s="72"/>
      <c r="P3" s="318" t="s">
        <v>53</v>
      </c>
      <c r="Q3" s="318"/>
      <c r="R3" s="318"/>
      <c r="S3" s="318"/>
      <c r="T3" s="318"/>
      <c r="U3" s="318"/>
      <c r="V3" s="318"/>
      <c r="W3" s="318"/>
      <c r="X3" s="339" t="s">
        <v>124</v>
      </c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</row>
    <row r="4" spans="8:86" ht="3.75" customHeight="1">
      <c r="H4" s="72"/>
      <c r="I4" s="72"/>
      <c r="J4" s="72"/>
      <c r="K4" s="72"/>
      <c r="L4" s="72"/>
      <c r="M4" s="72"/>
      <c r="N4" s="72"/>
      <c r="O4" s="72"/>
      <c r="P4" s="318"/>
      <c r="Q4" s="318"/>
      <c r="R4" s="318"/>
      <c r="S4" s="318"/>
      <c r="T4" s="318"/>
      <c r="U4" s="318"/>
      <c r="V4" s="318"/>
      <c r="W4" s="318"/>
      <c r="X4" s="339"/>
      <c r="Y4" s="339"/>
      <c r="Z4" s="339"/>
      <c r="AA4" s="339"/>
      <c r="AB4" s="339"/>
      <c r="AC4" s="339"/>
      <c r="AD4" s="339"/>
      <c r="AE4" s="339"/>
      <c r="AF4" s="339"/>
      <c r="AG4" s="339"/>
      <c r="AH4" s="339"/>
      <c r="AI4" s="339"/>
      <c r="AJ4" s="339"/>
      <c r="AK4" s="339"/>
      <c r="AL4" s="339"/>
      <c r="AM4" s="339"/>
      <c r="AN4" s="339"/>
      <c r="AO4" s="339"/>
      <c r="AP4" s="339"/>
      <c r="AQ4" s="339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</row>
    <row r="5" spans="8:86" ht="3.75" customHeight="1">
      <c r="H5" s="72"/>
      <c r="I5" s="72"/>
      <c r="J5" s="72"/>
      <c r="K5" s="72"/>
      <c r="L5" s="72"/>
      <c r="M5" s="72"/>
      <c r="N5" s="72"/>
      <c r="O5" s="72"/>
      <c r="P5" s="318"/>
      <c r="Q5" s="318"/>
      <c r="R5" s="318"/>
      <c r="S5" s="318"/>
      <c r="T5" s="318"/>
      <c r="U5" s="318"/>
      <c r="V5" s="318"/>
      <c r="W5" s="318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</row>
    <row r="6" spans="8:86" ht="3.75" customHeight="1">
      <c r="H6" s="72"/>
      <c r="I6" s="72"/>
      <c r="J6" s="72"/>
      <c r="K6" s="72"/>
      <c r="L6" s="72"/>
      <c r="M6" s="72"/>
      <c r="N6" s="72"/>
      <c r="O6" s="72"/>
      <c r="P6" s="318"/>
      <c r="Q6" s="318"/>
      <c r="R6" s="318"/>
      <c r="S6" s="318"/>
      <c r="T6" s="318"/>
      <c r="U6" s="318"/>
      <c r="V6" s="318"/>
      <c r="W6" s="318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</row>
    <row r="7" spans="8:86" ht="3.75" customHeight="1">
      <c r="H7" s="72"/>
      <c r="I7" s="72"/>
      <c r="J7" s="72"/>
      <c r="K7" s="72"/>
      <c r="L7" s="72"/>
      <c r="M7" s="72"/>
      <c r="N7" s="72"/>
      <c r="O7" s="72"/>
      <c r="P7" s="72"/>
      <c r="Q7" s="74"/>
      <c r="R7" s="74"/>
      <c r="S7" s="74"/>
      <c r="T7" s="74"/>
      <c r="U7" s="74"/>
      <c r="V7" s="74"/>
      <c r="W7" s="74"/>
      <c r="X7" s="74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</row>
    <row r="8" spans="26:101" ht="3.75" customHeight="1"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BM8" s="72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4"/>
      <c r="CH8" s="74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6"/>
      <c r="CT8" s="76"/>
      <c r="CU8" s="76"/>
      <c r="CV8" s="76"/>
      <c r="CW8" s="76"/>
    </row>
    <row r="9" spans="22:101" ht="3.75" customHeight="1"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340" t="s">
        <v>50</v>
      </c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106"/>
      <c r="BA9" s="106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4"/>
      <c r="CH9" s="74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6"/>
      <c r="CT9" s="76"/>
      <c r="CU9" s="76"/>
      <c r="CV9" s="76"/>
      <c r="CW9" s="76"/>
    </row>
    <row r="10" spans="22:101" ht="3.75" customHeight="1"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106"/>
      <c r="BA10" s="106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4"/>
      <c r="CH10" s="74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6"/>
      <c r="CT10" s="76"/>
      <c r="CU10" s="76"/>
      <c r="CV10" s="76"/>
      <c r="CW10" s="76"/>
    </row>
    <row r="11" spans="22:101" ht="3.75" customHeight="1"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106"/>
      <c r="BA11" s="106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4"/>
      <c r="CH11" s="74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6"/>
      <c r="CT11" s="76"/>
      <c r="CU11" s="76"/>
      <c r="CV11" s="76"/>
      <c r="CW11" s="76"/>
    </row>
    <row r="12" spans="22:101" ht="3.75" customHeight="1"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340"/>
      <c r="AO12" s="340"/>
      <c r="AP12" s="340"/>
      <c r="AQ12" s="340"/>
      <c r="AR12" s="340"/>
      <c r="AS12" s="340"/>
      <c r="AT12" s="340"/>
      <c r="AU12" s="340"/>
      <c r="AV12" s="340"/>
      <c r="AW12" s="340"/>
      <c r="AX12" s="340"/>
      <c r="AY12" s="340"/>
      <c r="AZ12" s="106"/>
      <c r="BA12" s="106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76"/>
      <c r="CT12" s="76"/>
      <c r="CU12" s="76"/>
      <c r="CV12" s="76"/>
      <c r="CW12" s="76"/>
    </row>
    <row r="13" spans="22:101" ht="3.75" customHeight="1">
      <c r="V13" s="106"/>
      <c r="W13" s="106"/>
      <c r="X13" s="106"/>
      <c r="Y13" s="106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6"/>
      <c r="AN13" s="340"/>
      <c r="AO13" s="340"/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106"/>
      <c r="BA13" s="106"/>
      <c r="BB13" s="108"/>
      <c r="BC13" s="109"/>
      <c r="BD13" s="110"/>
      <c r="BE13" s="110"/>
      <c r="BF13" s="110"/>
      <c r="BG13" s="110"/>
      <c r="BH13" s="110"/>
      <c r="BI13" s="110"/>
      <c r="BJ13" s="110"/>
      <c r="BK13" s="110"/>
      <c r="BL13" s="106"/>
      <c r="BM13" s="106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76"/>
      <c r="CT13" s="76"/>
      <c r="CU13" s="76"/>
      <c r="CV13" s="76"/>
      <c r="CW13" s="76"/>
    </row>
    <row r="14" spans="22:101" ht="3.75" customHeight="1">
      <c r="V14" s="106"/>
      <c r="W14" s="106"/>
      <c r="X14" s="106"/>
      <c r="Y14" s="106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6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0"/>
      <c r="AZ14" s="106"/>
      <c r="BA14" s="106"/>
      <c r="BB14" s="337" t="s">
        <v>54</v>
      </c>
      <c r="BC14" s="337"/>
      <c r="BD14" s="338" t="str">
        <f>IF(ISNUMBER(AX27),IF(AX27+AZ29&gt;AX51+AZ50,AN27,AN51),"")</f>
        <v>Burianek A.</v>
      </c>
      <c r="BE14" s="338"/>
      <c r="BF14" s="338"/>
      <c r="BG14" s="338"/>
      <c r="BH14" s="338"/>
      <c r="BI14" s="338"/>
      <c r="BJ14" s="338"/>
      <c r="BK14" s="338"/>
      <c r="BL14" s="338"/>
      <c r="BM14" s="338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76"/>
      <c r="CT14" s="76"/>
      <c r="CU14" s="76"/>
      <c r="CV14" s="76"/>
      <c r="CW14" s="76"/>
    </row>
    <row r="15" spans="22:101" ht="3.75" customHeight="1">
      <c r="V15" s="106"/>
      <c r="W15" s="106"/>
      <c r="X15" s="106"/>
      <c r="Y15" s="106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6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106"/>
      <c r="BA15" s="106"/>
      <c r="BB15" s="337"/>
      <c r="BC15" s="337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76"/>
      <c r="CT15" s="76"/>
      <c r="CU15" s="76"/>
      <c r="CV15" s="76"/>
      <c r="CW15" s="76"/>
    </row>
    <row r="16" spans="22:101" ht="3.75" customHeight="1">
      <c r="V16" s="106"/>
      <c r="W16" s="106"/>
      <c r="X16" s="106"/>
      <c r="Y16" s="106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6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106"/>
      <c r="BA16" s="106"/>
      <c r="BB16" s="337"/>
      <c r="BC16" s="337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76"/>
      <c r="CT16" s="76"/>
      <c r="CU16" s="76"/>
      <c r="CV16" s="76"/>
      <c r="CW16" s="76"/>
    </row>
    <row r="17" spans="22:101" ht="3.75" customHeight="1">
      <c r="V17" s="106"/>
      <c r="W17" s="106"/>
      <c r="X17" s="106"/>
      <c r="Y17" s="106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6"/>
      <c r="AN17" s="340"/>
      <c r="AO17" s="340"/>
      <c r="AP17" s="340"/>
      <c r="AQ17" s="340"/>
      <c r="AR17" s="340"/>
      <c r="AS17" s="340"/>
      <c r="AT17" s="340"/>
      <c r="AU17" s="340"/>
      <c r="AV17" s="340"/>
      <c r="AW17" s="340"/>
      <c r="AX17" s="340"/>
      <c r="AY17" s="340"/>
      <c r="AZ17" s="106"/>
      <c r="BA17" s="106"/>
      <c r="BB17" s="337"/>
      <c r="BC17" s="337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76"/>
      <c r="CT17" s="76"/>
      <c r="CU17" s="76"/>
      <c r="CV17" s="76"/>
      <c r="CW17" s="76"/>
    </row>
    <row r="18" spans="1:101" ht="3.75" customHeight="1">
      <c r="A18" s="80"/>
      <c r="B18" s="80"/>
      <c r="C18" s="80"/>
      <c r="D18" s="82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8"/>
      <c r="T18" s="198"/>
      <c r="U18" s="132"/>
      <c r="V18" s="112"/>
      <c r="W18" s="112"/>
      <c r="X18" s="110"/>
      <c r="Y18" s="110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106"/>
      <c r="BA18" s="106"/>
      <c r="BB18" s="111"/>
      <c r="BC18" s="109"/>
      <c r="BD18" s="108"/>
      <c r="BE18" s="108"/>
      <c r="BF18" s="108"/>
      <c r="BG18" s="108"/>
      <c r="BH18" s="108"/>
      <c r="BI18" s="108"/>
      <c r="BJ18" s="108"/>
      <c r="BK18" s="108"/>
      <c r="BL18" s="106"/>
      <c r="BM18" s="106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76"/>
      <c r="CT18" s="76"/>
      <c r="CU18" s="76"/>
      <c r="CV18" s="76"/>
      <c r="CW18" s="76"/>
    </row>
    <row r="19" spans="1:101" ht="3.75" customHeight="1">
      <c r="A19" s="80"/>
      <c r="B19" s="80"/>
      <c r="C19" s="80"/>
      <c r="D19" s="82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8"/>
      <c r="T19" s="198"/>
      <c r="U19" s="132"/>
      <c r="V19" s="112"/>
      <c r="W19" s="112"/>
      <c r="X19" s="110"/>
      <c r="Y19" s="110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106"/>
      <c r="BA19" s="106"/>
      <c r="BB19" s="337" t="s">
        <v>55</v>
      </c>
      <c r="BC19" s="337"/>
      <c r="BD19" s="338" t="str">
        <f>IF(ISNUMBER(AX27),IF(AX27+AZ29&gt;AX51+AZ50,AN51,AN27),"")</f>
        <v>Klohna B.</v>
      </c>
      <c r="BE19" s="338"/>
      <c r="BF19" s="338"/>
      <c r="BG19" s="338"/>
      <c r="BH19" s="338"/>
      <c r="BI19" s="338"/>
      <c r="BJ19" s="338"/>
      <c r="BK19" s="338"/>
      <c r="BL19" s="338"/>
      <c r="BM19" s="338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76"/>
      <c r="CT19" s="76"/>
      <c r="CU19" s="76"/>
      <c r="CV19" s="76"/>
      <c r="CW19" s="76"/>
    </row>
    <row r="20" spans="1:101" ht="3.75" customHeight="1">
      <c r="A20" s="80"/>
      <c r="B20" s="80"/>
      <c r="C20" s="80"/>
      <c r="D20" s="82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8"/>
      <c r="T20" s="198"/>
      <c r="U20" s="206"/>
      <c r="V20" s="112"/>
      <c r="W20" s="112"/>
      <c r="X20" s="111"/>
      <c r="Y20" s="110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13"/>
      <c r="AL20" s="109"/>
      <c r="AM20" s="109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109"/>
      <c r="BA20" s="106"/>
      <c r="BB20" s="337"/>
      <c r="BC20" s="337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76"/>
      <c r="CT20" s="76"/>
      <c r="CU20" s="76"/>
      <c r="CV20" s="76"/>
      <c r="CW20" s="76"/>
    </row>
    <row r="21" spans="1:101" ht="3.75" customHeight="1">
      <c r="A21" s="80"/>
      <c r="B21" s="80"/>
      <c r="C21" s="80"/>
      <c r="D21" s="82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8"/>
      <c r="T21" s="198"/>
      <c r="U21" s="206"/>
      <c r="V21" s="336" t="s">
        <v>56</v>
      </c>
      <c r="W21" s="336"/>
      <c r="X21" s="336"/>
      <c r="Y21" s="336"/>
      <c r="Z21" s="330" t="str">
        <f>skupiny2_vzorce!A10</f>
        <v>Klohna B.</v>
      </c>
      <c r="AA21" s="316"/>
      <c r="AB21" s="316"/>
      <c r="AC21" s="316"/>
      <c r="AD21" s="316"/>
      <c r="AE21" s="316"/>
      <c r="AF21" s="316"/>
      <c r="AG21" s="316"/>
      <c r="AH21" s="316"/>
      <c r="AI21" s="316"/>
      <c r="AJ21" s="317">
        <v>4</v>
      </c>
      <c r="AK21" s="317"/>
      <c r="AL21" s="109"/>
      <c r="AM21" s="109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109"/>
      <c r="BA21" s="106"/>
      <c r="BB21" s="337"/>
      <c r="BC21" s="337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76"/>
      <c r="CT21" s="76"/>
      <c r="CU21" s="76"/>
      <c r="CV21" s="76"/>
      <c r="CW21" s="76"/>
    </row>
    <row r="22" spans="1:101" ht="3.75" customHeight="1">
      <c r="A22" s="83"/>
      <c r="B22" s="76"/>
      <c r="C22" s="76"/>
      <c r="D22" s="76"/>
      <c r="E22" s="198"/>
      <c r="F22" s="198"/>
      <c r="G22" s="199"/>
      <c r="H22" s="132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0"/>
      <c r="U22" s="206"/>
      <c r="V22" s="336"/>
      <c r="W22" s="336"/>
      <c r="X22" s="336"/>
      <c r="Y22" s="336"/>
      <c r="Z22" s="330"/>
      <c r="AA22" s="316"/>
      <c r="AB22" s="316"/>
      <c r="AC22" s="316"/>
      <c r="AD22" s="316"/>
      <c r="AE22" s="316"/>
      <c r="AF22" s="316"/>
      <c r="AG22" s="316"/>
      <c r="AH22" s="316"/>
      <c r="AI22" s="316"/>
      <c r="AJ22" s="317"/>
      <c r="AK22" s="317"/>
      <c r="AL22" s="114"/>
      <c r="AM22" s="109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109"/>
      <c r="BA22" s="106"/>
      <c r="BB22" s="337"/>
      <c r="BC22" s="337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76"/>
      <c r="CT22" s="76"/>
      <c r="CU22" s="76"/>
      <c r="CV22" s="76"/>
      <c r="CW22" s="76"/>
    </row>
    <row r="23" spans="1:101" ht="3.75" customHeight="1">
      <c r="A23" s="83"/>
      <c r="B23" s="76"/>
      <c r="C23" s="76"/>
      <c r="D23" s="76"/>
      <c r="E23" s="198"/>
      <c r="F23" s="198"/>
      <c r="G23" s="199"/>
      <c r="H23" s="132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0"/>
      <c r="U23" s="206"/>
      <c r="V23" s="336"/>
      <c r="W23" s="336"/>
      <c r="X23" s="336"/>
      <c r="Y23" s="336"/>
      <c r="Z23" s="330"/>
      <c r="AA23" s="316"/>
      <c r="AB23" s="316"/>
      <c r="AC23" s="316"/>
      <c r="AD23" s="316"/>
      <c r="AE23" s="316"/>
      <c r="AF23" s="316"/>
      <c r="AG23" s="316"/>
      <c r="AH23" s="316"/>
      <c r="AI23" s="316"/>
      <c r="AJ23" s="317"/>
      <c r="AK23" s="317"/>
      <c r="AL23" s="320"/>
      <c r="AM23" s="109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109"/>
      <c r="BA23" s="106"/>
      <c r="BB23" s="106"/>
      <c r="BC23" s="109"/>
      <c r="BD23" s="108"/>
      <c r="BE23" s="108"/>
      <c r="BF23" s="108"/>
      <c r="BG23" s="108"/>
      <c r="BH23" s="108"/>
      <c r="BI23" s="108"/>
      <c r="BJ23" s="108"/>
      <c r="BK23" s="108"/>
      <c r="BL23" s="106"/>
      <c r="BM23" s="106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76"/>
      <c r="CT23" s="76"/>
      <c r="CU23" s="76"/>
      <c r="CV23" s="76"/>
      <c r="CW23" s="76"/>
    </row>
    <row r="24" spans="1:101" ht="3.75" customHeight="1">
      <c r="A24" s="80"/>
      <c r="B24" s="80"/>
      <c r="C24" s="80"/>
      <c r="D24" s="82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8"/>
      <c r="T24" s="198"/>
      <c r="U24" s="206"/>
      <c r="V24" s="336"/>
      <c r="W24" s="336"/>
      <c r="X24" s="336"/>
      <c r="Y24" s="336"/>
      <c r="Z24" s="330"/>
      <c r="AA24" s="316"/>
      <c r="AB24" s="316"/>
      <c r="AC24" s="316"/>
      <c r="AD24" s="316"/>
      <c r="AE24" s="316"/>
      <c r="AF24" s="316"/>
      <c r="AG24" s="316"/>
      <c r="AH24" s="316"/>
      <c r="AI24" s="316"/>
      <c r="AJ24" s="317"/>
      <c r="AK24" s="317"/>
      <c r="AL24" s="320"/>
      <c r="AM24" s="109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109"/>
      <c r="BA24" s="106"/>
      <c r="BB24" s="337" t="s">
        <v>57</v>
      </c>
      <c r="BC24" s="337"/>
      <c r="BD24" s="338" t="str">
        <f>Z79</f>
        <v>Bielak M.</v>
      </c>
      <c r="BE24" s="338"/>
      <c r="BF24" s="338"/>
      <c r="BG24" s="338"/>
      <c r="BH24" s="338"/>
      <c r="BI24" s="338"/>
      <c r="BJ24" s="338"/>
      <c r="BK24" s="338"/>
      <c r="BL24" s="338"/>
      <c r="BM24" s="338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76"/>
      <c r="CT24" s="76"/>
      <c r="CU24" s="76"/>
      <c r="CV24" s="76"/>
      <c r="CW24" s="76"/>
    </row>
    <row r="25" spans="1:101" ht="3.75" customHeight="1">
      <c r="A25" s="80"/>
      <c r="B25" s="80"/>
      <c r="C25" s="80"/>
      <c r="D25" s="82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8"/>
      <c r="T25" s="198"/>
      <c r="U25" s="206"/>
      <c r="V25" s="112"/>
      <c r="W25" s="112"/>
      <c r="X25" s="111"/>
      <c r="Y25" s="110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3"/>
      <c r="AL25" s="320"/>
      <c r="AM25" s="109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9"/>
      <c r="BA25" s="106"/>
      <c r="BB25" s="337"/>
      <c r="BC25" s="337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76"/>
      <c r="CT25" s="76"/>
      <c r="CU25" s="76"/>
      <c r="CV25" s="76"/>
      <c r="CW25" s="76"/>
    </row>
    <row r="26" spans="1:101" ht="3.75" customHeight="1">
      <c r="A26" s="80"/>
      <c r="B26" s="80"/>
      <c r="C26" s="80"/>
      <c r="D26" s="82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8"/>
      <c r="T26" s="198"/>
      <c r="U26" s="202"/>
      <c r="V26" s="112"/>
      <c r="W26" s="112"/>
      <c r="X26" s="110"/>
      <c r="Y26" s="110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3"/>
      <c r="AL26" s="131"/>
      <c r="AM26" s="109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9"/>
      <c r="BA26" s="106"/>
      <c r="BB26" s="337"/>
      <c r="BC26" s="337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76"/>
      <c r="CT26" s="76"/>
      <c r="CU26" s="76"/>
      <c r="CV26" s="76"/>
      <c r="CW26" s="76"/>
    </row>
    <row r="27" spans="1:101" ht="3.75" customHeight="1">
      <c r="A27" s="80"/>
      <c r="B27" s="80"/>
      <c r="C27" s="80"/>
      <c r="D27" s="82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8"/>
      <c r="T27" s="198"/>
      <c r="U27" s="203"/>
      <c r="V27" s="112"/>
      <c r="W27" s="112"/>
      <c r="X27" s="110"/>
      <c r="Y27" s="110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3"/>
      <c r="AL27" s="131"/>
      <c r="AM27" s="109"/>
      <c r="AN27" s="316" t="str">
        <f>Z21</f>
        <v>Klohna B.</v>
      </c>
      <c r="AO27" s="316"/>
      <c r="AP27" s="316"/>
      <c r="AQ27" s="316"/>
      <c r="AR27" s="316"/>
      <c r="AS27" s="316"/>
      <c r="AT27" s="316"/>
      <c r="AU27" s="316"/>
      <c r="AV27" s="316"/>
      <c r="AW27" s="316"/>
      <c r="AX27" s="333">
        <v>4</v>
      </c>
      <c r="AY27" s="333"/>
      <c r="AZ27" s="109"/>
      <c r="BA27" s="106"/>
      <c r="BB27" s="337"/>
      <c r="BC27" s="337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76"/>
      <c r="CT27" s="76"/>
      <c r="CU27" s="76"/>
      <c r="CV27" s="76"/>
      <c r="CW27" s="76"/>
    </row>
    <row r="28" spans="1:101" ht="3.75" customHeight="1">
      <c r="A28" s="83"/>
      <c r="B28" s="76"/>
      <c r="C28" s="76"/>
      <c r="D28" s="76"/>
      <c r="E28" s="132"/>
      <c r="F28" s="200"/>
      <c r="G28" s="132"/>
      <c r="H28" s="132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0"/>
      <c r="U28" s="203"/>
      <c r="V28" s="110"/>
      <c r="W28" s="116"/>
      <c r="X28" s="110"/>
      <c r="Y28" s="110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3"/>
      <c r="AL28" s="131"/>
      <c r="AM28" s="117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33"/>
      <c r="AY28" s="333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10"/>
      <c r="BN28" s="72"/>
      <c r="BO28" s="81"/>
      <c r="BP28" s="81"/>
      <c r="BQ28" s="81"/>
      <c r="BR28" s="81"/>
      <c r="BS28" s="81"/>
      <c r="BT28" s="81"/>
      <c r="BU28" s="81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76"/>
      <c r="CT28" s="76"/>
      <c r="CU28" s="76"/>
      <c r="CV28" s="76"/>
      <c r="CW28" s="76"/>
    </row>
    <row r="29" spans="1:101" ht="3.75" customHeight="1">
      <c r="A29" s="83"/>
      <c r="B29" s="76"/>
      <c r="C29" s="76"/>
      <c r="D29" s="76"/>
      <c r="E29" s="198"/>
      <c r="F29" s="198"/>
      <c r="G29" s="132"/>
      <c r="H29" s="132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0"/>
      <c r="U29" s="203"/>
      <c r="V29" s="110"/>
      <c r="W29" s="116"/>
      <c r="X29" s="110"/>
      <c r="Y29" s="110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3"/>
      <c r="AL29" s="131"/>
      <c r="AM29" s="109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33"/>
      <c r="AY29" s="333"/>
      <c r="AZ29" s="320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10"/>
      <c r="BM29" s="111"/>
      <c r="BN29" s="80"/>
      <c r="BO29" s="80"/>
      <c r="BP29" s="80"/>
      <c r="BQ29" s="80"/>
      <c r="BR29" s="80"/>
      <c r="BS29" s="80"/>
      <c r="BT29" s="80"/>
      <c r="BU29" s="80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76"/>
      <c r="CT29" s="76"/>
      <c r="CU29" s="76"/>
      <c r="CV29" s="76"/>
      <c r="CW29" s="76"/>
    </row>
    <row r="30" spans="1:101" ht="3.75" customHeight="1">
      <c r="A30" s="80"/>
      <c r="B30" s="80"/>
      <c r="C30" s="80"/>
      <c r="D30" s="82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8"/>
      <c r="T30" s="198"/>
      <c r="U30" s="203"/>
      <c r="V30" s="112"/>
      <c r="W30" s="112"/>
      <c r="X30" s="110"/>
      <c r="Y30" s="110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3"/>
      <c r="AL30" s="131"/>
      <c r="AM30" s="109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33"/>
      <c r="AY30" s="333"/>
      <c r="AZ30" s="320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10"/>
      <c r="BM30" s="111"/>
      <c r="BN30" s="80"/>
      <c r="BO30" s="80"/>
      <c r="BP30" s="80"/>
      <c r="BQ30" s="80"/>
      <c r="BR30" s="80"/>
      <c r="BS30" s="80"/>
      <c r="BT30" s="80"/>
      <c r="BU30" s="80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76"/>
      <c r="CT30" s="76"/>
      <c r="CU30" s="76"/>
      <c r="CV30" s="76"/>
      <c r="CW30" s="76"/>
    </row>
    <row r="31" spans="1:101" ht="3.75" customHeight="1">
      <c r="A31" s="80"/>
      <c r="B31" s="80"/>
      <c r="C31" s="80"/>
      <c r="D31" s="82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8"/>
      <c r="T31" s="198"/>
      <c r="U31" s="203"/>
      <c r="V31" s="112"/>
      <c r="W31" s="112"/>
      <c r="X31" s="110"/>
      <c r="Y31" s="110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3"/>
      <c r="AL31" s="131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18"/>
      <c r="AY31" s="119"/>
      <c r="AZ31" s="320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10"/>
      <c r="BM31" s="111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78"/>
      <c r="CF31" s="78"/>
      <c r="CG31" s="74"/>
      <c r="CH31" s="74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76"/>
      <c r="CT31" s="76"/>
      <c r="CU31" s="76"/>
      <c r="CV31" s="76"/>
      <c r="CW31" s="76"/>
    </row>
    <row r="32" spans="1:101" ht="3.75" customHeight="1">
      <c r="A32" s="80"/>
      <c r="B32" s="80"/>
      <c r="C32" s="80"/>
      <c r="D32" s="82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8"/>
      <c r="T32" s="198"/>
      <c r="U32" s="206"/>
      <c r="V32" s="112"/>
      <c r="W32" s="112"/>
      <c r="X32" s="111"/>
      <c r="Y32" s="110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3"/>
      <c r="AL32" s="315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18"/>
      <c r="AY32" s="119"/>
      <c r="AZ32" s="131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10"/>
      <c r="BM32" s="11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78"/>
      <c r="CF32" s="78"/>
      <c r="CG32" s="74"/>
      <c r="CH32" s="74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76"/>
      <c r="CT32" s="76"/>
      <c r="CU32" s="76"/>
      <c r="CV32" s="76"/>
      <c r="CW32" s="76"/>
    </row>
    <row r="33" spans="1:101" ht="3.75" customHeight="1">
      <c r="A33" s="80"/>
      <c r="B33" s="80"/>
      <c r="C33" s="80"/>
      <c r="D33" s="82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8"/>
      <c r="T33" s="198"/>
      <c r="U33" s="206"/>
      <c r="V33" s="322" t="s">
        <v>129</v>
      </c>
      <c r="W33" s="323"/>
      <c r="X33" s="323"/>
      <c r="Y33" s="324"/>
      <c r="Z33" s="330" t="str">
        <f>skupiny2_vzorce!A18</f>
        <v>Smolková M.</v>
      </c>
      <c r="AA33" s="316"/>
      <c r="AB33" s="316"/>
      <c r="AC33" s="316"/>
      <c r="AD33" s="316"/>
      <c r="AE33" s="316"/>
      <c r="AF33" s="316"/>
      <c r="AG33" s="316"/>
      <c r="AH33" s="316"/>
      <c r="AI33" s="316"/>
      <c r="AJ33" s="335">
        <v>1</v>
      </c>
      <c r="AK33" s="335"/>
      <c r="AL33" s="315"/>
      <c r="AM33" s="109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20"/>
      <c r="AY33" s="120"/>
      <c r="AZ33" s="131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10"/>
      <c r="BN33" s="74"/>
      <c r="BO33" s="81"/>
      <c r="BP33" s="81"/>
      <c r="BQ33" s="81"/>
      <c r="BR33" s="81"/>
      <c r="BS33" s="81"/>
      <c r="BT33" s="81"/>
      <c r="BU33" s="81"/>
      <c r="BV33" s="80"/>
      <c r="BW33" s="80"/>
      <c r="BX33" s="80"/>
      <c r="BY33" s="80"/>
      <c r="BZ33" s="80"/>
      <c r="CA33" s="80"/>
      <c r="CB33" s="80"/>
      <c r="CC33" s="80"/>
      <c r="CD33" s="80"/>
      <c r="CE33" s="78"/>
      <c r="CF33" s="78"/>
      <c r="CG33" s="80"/>
      <c r="CH33" s="74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76"/>
      <c r="CT33" s="76"/>
      <c r="CU33" s="76"/>
      <c r="CV33" s="76"/>
      <c r="CW33" s="76"/>
    </row>
    <row r="34" spans="1:101" ht="3.75" customHeight="1">
      <c r="A34" s="83"/>
      <c r="B34" s="76"/>
      <c r="C34" s="76"/>
      <c r="D34" s="76"/>
      <c r="E34" s="198"/>
      <c r="F34" s="198"/>
      <c r="G34" s="199"/>
      <c r="H34" s="132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0"/>
      <c r="U34" s="206"/>
      <c r="V34" s="325"/>
      <c r="W34" s="318"/>
      <c r="X34" s="318"/>
      <c r="Y34" s="326"/>
      <c r="Z34" s="330"/>
      <c r="AA34" s="316"/>
      <c r="AB34" s="316"/>
      <c r="AC34" s="316"/>
      <c r="AD34" s="316"/>
      <c r="AE34" s="316"/>
      <c r="AF34" s="316"/>
      <c r="AG34" s="316"/>
      <c r="AH34" s="316"/>
      <c r="AI34" s="316"/>
      <c r="AJ34" s="335"/>
      <c r="AK34" s="335"/>
      <c r="AL34" s="315"/>
      <c r="AM34" s="109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20"/>
      <c r="AY34" s="120"/>
      <c r="AZ34" s="131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10"/>
      <c r="BN34" s="74"/>
      <c r="BO34" s="81"/>
      <c r="BP34" s="81"/>
      <c r="BQ34" s="81"/>
      <c r="BR34" s="81"/>
      <c r="BS34" s="81"/>
      <c r="BT34" s="81"/>
      <c r="BU34" s="81"/>
      <c r="BV34" s="80"/>
      <c r="BW34" s="80"/>
      <c r="BX34" s="80"/>
      <c r="BY34" s="80"/>
      <c r="BZ34" s="80"/>
      <c r="CA34" s="80"/>
      <c r="CB34" s="80"/>
      <c r="CC34" s="80"/>
      <c r="CD34" s="80"/>
      <c r="CE34" s="78"/>
      <c r="CF34" s="78"/>
      <c r="CG34" s="80"/>
      <c r="CH34" s="74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76"/>
      <c r="CT34" s="76"/>
      <c r="CU34" s="76"/>
      <c r="CV34" s="76"/>
      <c r="CW34" s="76"/>
    </row>
    <row r="35" spans="1:101" ht="3.75" customHeight="1">
      <c r="A35" s="83"/>
      <c r="B35" s="76"/>
      <c r="C35" s="76"/>
      <c r="D35" s="76"/>
      <c r="E35" s="198"/>
      <c r="F35" s="198"/>
      <c r="G35" s="199"/>
      <c r="H35" s="132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0"/>
      <c r="U35" s="206"/>
      <c r="V35" s="325"/>
      <c r="W35" s="318"/>
      <c r="X35" s="318"/>
      <c r="Y35" s="326"/>
      <c r="Z35" s="330"/>
      <c r="AA35" s="316"/>
      <c r="AB35" s="316"/>
      <c r="AC35" s="316"/>
      <c r="AD35" s="316"/>
      <c r="AE35" s="316"/>
      <c r="AF35" s="316"/>
      <c r="AG35" s="316"/>
      <c r="AH35" s="316"/>
      <c r="AI35" s="316"/>
      <c r="AJ35" s="335"/>
      <c r="AK35" s="335"/>
      <c r="AL35" s="129"/>
      <c r="AM35" s="122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20"/>
      <c r="AY35" s="120"/>
      <c r="AZ35" s="133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10"/>
      <c r="BN35" s="74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79"/>
      <c r="CG35" s="80"/>
      <c r="CH35" s="74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76"/>
      <c r="CT35" s="76"/>
      <c r="CU35" s="76"/>
      <c r="CV35" s="76"/>
      <c r="CW35" s="76"/>
    </row>
    <row r="36" spans="1:101" ht="3.75" customHeight="1">
      <c r="A36" s="80"/>
      <c r="B36" s="80"/>
      <c r="C36" s="80"/>
      <c r="D36" s="82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8"/>
      <c r="T36" s="198"/>
      <c r="U36" s="206"/>
      <c r="V36" s="327"/>
      <c r="W36" s="328"/>
      <c r="X36" s="328"/>
      <c r="Y36" s="329"/>
      <c r="Z36" s="330"/>
      <c r="AA36" s="316"/>
      <c r="AB36" s="316"/>
      <c r="AC36" s="316"/>
      <c r="AD36" s="316"/>
      <c r="AE36" s="316"/>
      <c r="AF36" s="316"/>
      <c r="AG36" s="316"/>
      <c r="AH36" s="316"/>
      <c r="AI36" s="316"/>
      <c r="AJ36" s="335"/>
      <c r="AK36" s="335"/>
      <c r="AL36" s="130"/>
      <c r="AM36" s="122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20"/>
      <c r="AY36" s="120"/>
      <c r="AZ36" s="133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10"/>
      <c r="BN36" s="74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79"/>
      <c r="CG36" s="74"/>
      <c r="CH36" s="74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76"/>
      <c r="CT36" s="76"/>
      <c r="CU36" s="76"/>
      <c r="CV36" s="76"/>
      <c r="CW36" s="76"/>
    </row>
    <row r="37" spans="1:101" ht="3.75" customHeight="1">
      <c r="A37" s="80"/>
      <c r="B37" s="80"/>
      <c r="C37" s="80"/>
      <c r="D37" s="82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8"/>
      <c r="T37" s="198"/>
      <c r="U37" s="206"/>
      <c r="V37" s="112"/>
      <c r="W37" s="112"/>
      <c r="X37" s="111"/>
      <c r="Y37" s="110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3"/>
      <c r="AL37" s="130"/>
      <c r="AM37" s="122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20"/>
      <c r="AY37" s="120"/>
      <c r="AZ37" s="133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10"/>
      <c r="BN37" s="74"/>
      <c r="BO37" s="81"/>
      <c r="BP37" s="81"/>
      <c r="BQ37" s="81"/>
      <c r="BR37" s="81"/>
      <c r="BS37" s="81"/>
      <c r="CF37" s="79"/>
      <c r="CG37" s="74"/>
      <c r="CH37" s="74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76"/>
      <c r="CT37" s="76"/>
      <c r="CU37" s="76"/>
      <c r="CV37" s="76"/>
      <c r="CW37" s="76"/>
    </row>
    <row r="38" spans="1:101" ht="3.75" customHeight="1">
      <c r="A38" s="80"/>
      <c r="B38" s="80"/>
      <c r="C38" s="80"/>
      <c r="D38" s="82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8"/>
      <c r="T38" s="198"/>
      <c r="U38" s="132"/>
      <c r="V38" s="112"/>
      <c r="W38" s="112"/>
      <c r="X38" s="110"/>
      <c r="Y38" s="110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3"/>
      <c r="AL38" s="130"/>
      <c r="AM38" s="122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20"/>
      <c r="AY38" s="120"/>
      <c r="AZ38" s="133"/>
      <c r="BA38" s="109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74"/>
      <c r="BO38" s="81"/>
      <c r="BP38" s="81"/>
      <c r="BQ38" s="81"/>
      <c r="BR38" s="81"/>
      <c r="BS38" s="81"/>
      <c r="CF38" s="79"/>
      <c r="CG38" s="74"/>
      <c r="CH38" s="74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76"/>
      <c r="CT38" s="76"/>
      <c r="CU38" s="76"/>
      <c r="CV38" s="76"/>
      <c r="CW38" s="76"/>
    </row>
    <row r="39" spans="1:101" ht="3.75" customHeight="1">
      <c r="A39" s="80"/>
      <c r="B39" s="80"/>
      <c r="C39" s="80"/>
      <c r="D39" s="82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8"/>
      <c r="T39" s="198"/>
      <c r="U39" s="132"/>
      <c r="V39" s="112"/>
      <c r="W39" s="112"/>
      <c r="X39" s="110"/>
      <c r="Y39" s="110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3"/>
      <c r="AL39" s="130"/>
      <c r="AM39" s="122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20"/>
      <c r="AY39" s="120"/>
      <c r="AZ39" s="133"/>
      <c r="BA39" s="109"/>
      <c r="BB39" s="317" t="str">
        <f>IF(ISNUMBER(AX27),IF(AX27+AZ29&gt;AX51+AZ50,AN27,AN51),"")</f>
        <v>Burianek A.</v>
      </c>
      <c r="BC39" s="317"/>
      <c r="BD39" s="317"/>
      <c r="BE39" s="317"/>
      <c r="BF39" s="317"/>
      <c r="BG39" s="317"/>
      <c r="BH39" s="317"/>
      <c r="BI39" s="317"/>
      <c r="BJ39" s="317"/>
      <c r="BK39" s="317"/>
      <c r="BL39" s="317"/>
      <c r="BM39" s="317"/>
      <c r="BN39" s="74"/>
      <c r="BO39" s="81"/>
      <c r="BP39" s="81"/>
      <c r="BQ39" s="81"/>
      <c r="BR39" s="81"/>
      <c r="BS39" s="81"/>
      <c r="CF39" s="79"/>
      <c r="CG39" s="74"/>
      <c r="CH39" s="74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76"/>
      <c r="CT39" s="76"/>
      <c r="CU39" s="76"/>
      <c r="CV39" s="76"/>
      <c r="CW39" s="76"/>
    </row>
    <row r="40" spans="1:101" ht="3.75" customHeight="1">
      <c r="A40" s="83"/>
      <c r="B40" s="76"/>
      <c r="C40" s="76"/>
      <c r="D40" s="76"/>
      <c r="E40" s="198"/>
      <c r="F40" s="198"/>
      <c r="G40" s="132"/>
      <c r="H40" s="132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0"/>
      <c r="U40" s="132"/>
      <c r="V40" s="110"/>
      <c r="W40" s="116"/>
      <c r="X40" s="110"/>
      <c r="Y40" s="110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3"/>
      <c r="AL40" s="130"/>
      <c r="AM40" s="122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20"/>
      <c r="AY40" s="120"/>
      <c r="AZ40" s="133"/>
      <c r="BA40" s="109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74"/>
      <c r="BO40" s="81"/>
      <c r="BP40" s="81"/>
      <c r="BQ40" s="81"/>
      <c r="BR40" s="81"/>
      <c r="BS40" s="81"/>
      <c r="CF40" s="79"/>
      <c r="CG40" s="74"/>
      <c r="CH40" s="74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76"/>
      <c r="CT40" s="76"/>
      <c r="CU40" s="76"/>
      <c r="CV40" s="76"/>
      <c r="CW40" s="76"/>
    </row>
    <row r="41" spans="1:101" ht="3.75" customHeight="1">
      <c r="A41" s="83"/>
      <c r="B41" s="76"/>
      <c r="C41" s="76"/>
      <c r="D41" s="76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110"/>
      <c r="W41" s="116"/>
      <c r="X41" s="110"/>
      <c r="Y41" s="110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3"/>
      <c r="AL41" s="130"/>
      <c r="AM41" s="122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20"/>
      <c r="AY41" s="120"/>
      <c r="AZ41" s="133"/>
      <c r="BA41" s="123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74"/>
      <c r="BO41" s="81"/>
      <c r="BP41" s="81"/>
      <c r="BQ41" s="81"/>
      <c r="BR41" s="81"/>
      <c r="BS41" s="81"/>
      <c r="CF41" s="79"/>
      <c r="CG41" s="74"/>
      <c r="CH41" s="74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76"/>
      <c r="CT41" s="76"/>
      <c r="CU41" s="76"/>
      <c r="CV41" s="76"/>
      <c r="CW41" s="76"/>
    </row>
    <row r="42" spans="1:101" ht="3.75" customHeight="1">
      <c r="A42" s="80"/>
      <c r="B42" s="80"/>
      <c r="C42" s="80"/>
      <c r="D42" s="82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8"/>
      <c r="T42" s="198"/>
      <c r="U42" s="132"/>
      <c r="V42" s="112"/>
      <c r="W42" s="112"/>
      <c r="X42" s="110"/>
      <c r="Y42" s="110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3"/>
      <c r="AL42" s="130"/>
      <c r="AM42" s="122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20"/>
      <c r="AY42" s="120"/>
      <c r="AZ42" s="133"/>
      <c r="BA42" s="110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74"/>
      <c r="BO42" s="81"/>
      <c r="BP42" s="81"/>
      <c r="BQ42" s="81"/>
      <c r="BR42" s="81"/>
      <c r="BS42" s="81"/>
      <c r="CF42" s="79"/>
      <c r="CG42" s="74"/>
      <c r="CH42" s="74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76"/>
      <c r="CT42" s="76"/>
      <c r="CU42" s="76"/>
      <c r="CV42" s="76"/>
      <c r="CW42" s="76"/>
    </row>
    <row r="43" spans="1:101" ht="3.75" customHeight="1">
      <c r="A43" s="80"/>
      <c r="B43" s="80"/>
      <c r="C43" s="80"/>
      <c r="D43" s="82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8"/>
      <c r="T43" s="198"/>
      <c r="U43" s="132"/>
      <c r="V43" s="112"/>
      <c r="W43" s="112"/>
      <c r="X43" s="110"/>
      <c r="Y43" s="110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3"/>
      <c r="AL43" s="130"/>
      <c r="AM43" s="122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20"/>
      <c r="AY43" s="120"/>
      <c r="AZ43" s="133"/>
      <c r="BA43" s="110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10"/>
      <c r="BN43" s="74"/>
      <c r="BO43" s="81"/>
      <c r="BP43" s="81"/>
      <c r="BQ43" s="81"/>
      <c r="BR43" s="81"/>
      <c r="BS43" s="81"/>
      <c r="CF43" s="79"/>
      <c r="CG43" s="74"/>
      <c r="CH43" s="74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76"/>
      <c r="CT43" s="76"/>
      <c r="CU43" s="76"/>
      <c r="CV43" s="76"/>
      <c r="CW43" s="76"/>
    </row>
    <row r="44" spans="1:101" ht="3.75" customHeight="1">
      <c r="A44" s="80"/>
      <c r="B44" s="80"/>
      <c r="C44" s="80"/>
      <c r="D44" s="82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8"/>
      <c r="T44" s="198"/>
      <c r="U44" s="206"/>
      <c r="V44" s="112"/>
      <c r="W44" s="112"/>
      <c r="X44" s="111"/>
      <c r="Y44" s="110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3"/>
      <c r="AL44" s="130"/>
      <c r="AM44" s="122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20"/>
      <c r="AY44" s="120"/>
      <c r="AZ44" s="133"/>
      <c r="BA44" s="110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6"/>
      <c r="CF44" s="79"/>
      <c r="CG44" s="74"/>
      <c r="CH44" s="74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76"/>
      <c r="CT44" s="76"/>
      <c r="CU44" s="76"/>
      <c r="CV44" s="76"/>
      <c r="CW44" s="76"/>
    </row>
    <row r="45" spans="1:101" ht="3.75" customHeight="1">
      <c r="A45" s="80"/>
      <c r="B45" s="80"/>
      <c r="C45" s="80"/>
      <c r="D45" s="82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8"/>
      <c r="T45" s="198"/>
      <c r="U45" s="206"/>
      <c r="V45" s="336" t="s">
        <v>103</v>
      </c>
      <c r="W45" s="336"/>
      <c r="X45" s="336"/>
      <c r="Y45" s="336"/>
      <c r="Z45" s="330" t="str">
        <f>skupiny2_vzorce!A16</f>
        <v>Burianek A.</v>
      </c>
      <c r="AA45" s="316"/>
      <c r="AB45" s="316"/>
      <c r="AC45" s="316"/>
      <c r="AD45" s="316"/>
      <c r="AE45" s="316"/>
      <c r="AF45" s="316"/>
      <c r="AG45" s="316"/>
      <c r="AH45" s="316"/>
      <c r="AI45" s="316"/>
      <c r="AJ45" s="317">
        <v>6</v>
      </c>
      <c r="AK45" s="317"/>
      <c r="AL45" s="130"/>
      <c r="AM45" s="122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20"/>
      <c r="AY45" s="120"/>
      <c r="AZ45" s="133"/>
      <c r="BA45" s="110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CF45" s="79"/>
      <c r="CG45" s="74"/>
      <c r="CH45" s="74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76"/>
      <c r="CT45" s="76"/>
      <c r="CU45" s="76"/>
      <c r="CV45" s="76"/>
      <c r="CW45" s="76"/>
    </row>
    <row r="46" spans="1:101" ht="3.75" customHeight="1">
      <c r="A46" s="83"/>
      <c r="B46" s="76"/>
      <c r="C46" s="76"/>
      <c r="D46" s="76"/>
      <c r="E46" s="198"/>
      <c r="F46" s="198"/>
      <c r="G46" s="199"/>
      <c r="H46" s="132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0"/>
      <c r="U46" s="206"/>
      <c r="V46" s="336"/>
      <c r="W46" s="336"/>
      <c r="X46" s="336"/>
      <c r="Y46" s="336"/>
      <c r="Z46" s="330"/>
      <c r="AA46" s="316"/>
      <c r="AB46" s="316"/>
      <c r="AC46" s="316"/>
      <c r="AD46" s="316"/>
      <c r="AE46" s="316"/>
      <c r="AF46" s="316"/>
      <c r="AG46" s="316"/>
      <c r="AH46" s="316"/>
      <c r="AI46" s="316"/>
      <c r="AJ46" s="317"/>
      <c r="AK46" s="317"/>
      <c r="AL46" s="130"/>
      <c r="AM46" s="122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20"/>
      <c r="AY46" s="120"/>
      <c r="AZ46" s="133"/>
      <c r="BA46" s="110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CF46" s="79"/>
      <c r="CG46" s="74"/>
      <c r="CH46" s="74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76"/>
      <c r="CT46" s="76"/>
      <c r="CU46" s="76"/>
      <c r="CV46" s="76"/>
      <c r="CW46" s="76"/>
    </row>
    <row r="47" spans="1:101" ht="3.75" customHeight="1">
      <c r="A47" s="83"/>
      <c r="B47" s="76"/>
      <c r="C47" s="76"/>
      <c r="D47" s="76"/>
      <c r="E47" s="198"/>
      <c r="F47" s="198"/>
      <c r="G47" s="199"/>
      <c r="H47" s="132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0"/>
      <c r="U47" s="206"/>
      <c r="V47" s="336"/>
      <c r="W47" s="336"/>
      <c r="X47" s="336"/>
      <c r="Y47" s="336"/>
      <c r="Z47" s="330"/>
      <c r="AA47" s="316"/>
      <c r="AB47" s="316"/>
      <c r="AC47" s="316"/>
      <c r="AD47" s="316"/>
      <c r="AE47" s="316"/>
      <c r="AF47" s="316"/>
      <c r="AG47" s="316"/>
      <c r="AH47" s="316"/>
      <c r="AI47" s="316"/>
      <c r="AJ47" s="317"/>
      <c r="AK47" s="317"/>
      <c r="AL47" s="320"/>
      <c r="AM47" s="109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20"/>
      <c r="AY47" s="120"/>
      <c r="AZ47" s="131"/>
      <c r="BA47" s="110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CF47" s="79"/>
      <c r="CG47" s="74"/>
      <c r="CH47" s="74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76"/>
      <c r="CT47" s="76"/>
      <c r="CU47" s="76"/>
      <c r="CV47" s="76"/>
      <c r="CW47" s="76"/>
    </row>
    <row r="48" spans="1:101" ht="3.75" customHeight="1">
      <c r="A48" s="80"/>
      <c r="B48" s="80"/>
      <c r="C48" s="80"/>
      <c r="D48" s="82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8"/>
      <c r="T48" s="198"/>
      <c r="U48" s="206"/>
      <c r="V48" s="336"/>
      <c r="W48" s="336"/>
      <c r="X48" s="336"/>
      <c r="Y48" s="336"/>
      <c r="Z48" s="330"/>
      <c r="AA48" s="316"/>
      <c r="AB48" s="316"/>
      <c r="AC48" s="316"/>
      <c r="AD48" s="316"/>
      <c r="AE48" s="316"/>
      <c r="AF48" s="316"/>
      <c r="AG48" s="316"/>
      <c r="AH48" s="316"/>
      <c r="AI48" s="316"/>
      <c r="AJ48" s="317"/>
      <c r="AK48" s="317"/>
      <c r="AL48" s="320"/>
      <c r="AM48" s="109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20"/>
      <c r="AY48" s="120"/>
      <c r="AZ48" s="131"/>
      <c r="BA48" s="110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CF48" s="79"/>
      <c r="CG48" s="74"/>
      <c r="CH48" s="74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76"/>
      <c r="CT48" s="76"/>
      <c r="CU48" s="76"/>
      <c r="CV48" s="76"/>
      <c r="CW48" s="76"/>
    </row>
    <row r="49" spans="1:101" ht="3.75" customHeight="1">
      <c r="A49" s="80"/>
      <c r="B49" s="80"/>
      <c r="C49" s="80"/>
      <c r="D49" s="82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8"/>
      <c r="T49" s="198"/>
      <c r="U49" s="206"/>
      <c r="V49" s="112"/>
      <c r="W49" s="112"/>
      <c r="X49" s="111"/>
      <c r="Y49" s="110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3"/>
      <c r="AL49" s="320"/>
      <c r="AM49" s="109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5"/>
      <c r="AY49" s="125"/>
      <c r="AZ49" s="131"/>
      <c r="BA49" s="110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CF49" s="79"/>
      <c r="CG49" s="74"/>
      <c r="CH49" s="74"/>
      <c r="CI49" s="81"/>
      <c r="CJ49" s="81"/>
      <c r="CK49" s="81"/>
      <c r="CL49" s="81"/>
      <c r="CM49" s="81"/>
      <c r="CN49" s="81"/>
      <c r="CO49" s="81"/>
      <c r="CP49" s="81"/>
      <c r="CQ49" s="81"/>
      <c r="CR49" s="81"/>
      <c r="CS49" s="76"/>
      <c r="CT49" s="76"/>
      <c r="CU49" s="76"/>
      <c r="CV49" s="76"/>
      <c r="CW49" s="76"/>
    </row>
    <row r="50" spans="1:101" ht="3.75" customHeight="1">
      <c r="A50" s="80"/>
      <c r="B50" s="80"/>
      <c r="C50" s="80"/>
      <c r="D50" s="82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8"/>
      <c r="T50" s="198"/>
      <c r="U50" s="202"/>
      <c r="V50" s="112"/>
      <c r="W50" s="112"/>
      <c r="X50" s="110"/>
      <c r="Y50" s="110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3"/>
      <c r="AL50" s="131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18"/>
      <c r="AY50" s="119"/>
      <c r="AZ50" s="315"/>
      <c r="BA50" s="110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CF50" s="79"/>
      <c r="CG50" s="74"/>
      <c r="CH50" s="74"/>
      <c r="CI50" s="81"/>
      <c r="CJ50" s="81"/>
      <c r="CK50" s="81"/>
      <c r="CL50" s="81"/>
      <c r="CM50" s="81"/>
      <c r="CN50" s="81"/>
      <c r="CO50" s="81"/>
      <c r="CP50" s="81"/>
      <c r="CQ50" s="81"/>
      <c r="CR50" s="81"/>
      <c r="CS50" s="76"/>
      <c r="CT50" s="76"/>
      <c r="CU50" s="76"/>
      <c r="CV50" s="76"/>
      <c r="CW50" s="76"/>
    </row>
    <row r="51" spans="1:101" ht="3.75" customHeight="1">
      <c r="A51" s="80"/>
      <c r="B51" s="80"/>
      <c r="C51" s="80"/>
      <c r="D51" s="82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8"/>
      <c r="T51" s="198"/>
      <c r="U51" s="203"/>
      <c r="V51" s="112"/>
      <c r="W51" s="112"/>
      <c r="X51" s="110"/>
      <c r="Y51" s="110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3"/>
      <c r="AL51" s="131"/>
      <c r="AM51" s="109"/>
      <c r="AN51" s="316" t="str">
        <f>Z45</f>
        <v>Burianek A.</v>
      </c>
      <c r="AO51" s="316"/>
      <c r="AP51" s="316"/>
      <c r="AQ51" s="316"/>
      <c r="AR51" s="316"/>
      <c r="AS51" s="316"/>
      <c r="AT51" s="316"/>
      <c r="AU51" s="316"/>
      <c r="AV51" s="316"/>
      <c r="AW51" s="316"/>
      <c r="AX51" s="333">
        <v>5</v>
      </c>
      <c r="AY51" s="333"/>
      <c r="AZ51" s="315"/>
      <c r="BA51" s="110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CF51" s="79"/>
      <c r="CG51" s="74"/>
      <c r="CH51" s="74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76"/>
      <c r="CT51" s="76"/>
      <c r="CU51" s="76"/>
      <c r="CV51" s="76"/>
      <c r="CW51" s="76"/>
    </row>
    <row r="52" spans="1:101" ht="3.75" customHeight="1">
      <c r="A52" s="76"/>
      <c r="B52" s="76"/>
      <c r="C52" s="76"/>
      <c r="D52" s="76"/>
      <c r="E52" s="132"/>
      <c r="F52" s="200"/>
      <c r="G52" s="132"/>
      <c r="H52" s="132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0"/>
      <c r="U52" s="203"/>
      <c r="V52" s="110"/>
      <c r="W52" s="116"/>
      <c r="X52" s="110"/>
      <c r="Y52" s="110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3"/>
      <c r="AL52" s="131"/>
      <c r="AM52" s="109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33"/>
      <c r="AY52" s="333"/>
      <c r="AZ52" s="315"/>
      <c r="BA52" s="110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CF52" s="79"/>
      <c r="CG52" s="74"/>
      <c r="CH52" s="74"/>
      <c r="CI52" s="81"/>
      <c r="CJ52" s="81"/>
      <c r="CK52" s="81"/>
      <c r="CL52" s="81"/>
      <c r="CM52" s="81"/>
      <c r="CN52" s="81"/>
      <c r="CO52" s="81"/>
      <c r="CP52" s="81"/>
      <c r="CQ52" s="81"/>
      <c r="CR52" s="81"/>
      <c r="CS52" s="76"/>
      <c r="CT52" s="76"/>
      <c r="CU52" s="76"/>
      <c r="CV52" s="76"/>
      <c r="CW52" s="76"/>
    </row>
    <row r="53" spans="1:101" ht="3.75" customHeight="1">
      <c r="A53" s="76"/>
      <c r="B53" s="76"/>
      <c r="C53" s="76"/>
      <c r="D53" s="76"/>
      <c r="E53" s="198"/>
      <c r="F53" s="198"/>
      <c r="G53" s="132"/>
      <c r="H53" s="132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0"/>
      <c r="U53" s="203"/>
      <c r="V53" s="110"/>
      <c r="W53" s="116"/>
      <c r="X53" s="110"/>
      <c r="Y53" s="110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3"/>
      <c r="AL53" s="131"/>
      <c r="AM53" s="123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33"/>
      <c r="AY53" s="333"/>
      <c r="AZ53" s="109"/>
      <c r="BA53" s="110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CF53" s="79"/>
      <c r="CG53" s="74"/>
      <c r="CH53" s="74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76"/>
      <c r="CT53" s="76"/>
      <c r="CU53" s="76"/>
      <c r="CV53" s="76"/>
      <c r="CW53" s="76"/>
    </row>
    <row r="54" spans="1:101" ht="3.75" customHeight="1">
      <c r="A54" s="76"/>
      <c r="B54" s="80"/>
      <c r="C54" s="80"/>
      <c r="D54" s="82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8"/>
      <c r="T54" s="198"/>
      <c r="U54" s="203"/>
      <c r="V54" s="112"/>
      <c r="W54" s="112"/>
      <c r="X54" s="110"/>
      <c r="Y54" s="110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3"/>
      <c r="AL54" s="131"/>
      <c r="AM54" s="109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33"/>
      <c r="AY54" s="333"/>
      <c r="AZ54" s="109"/>
      <c r="BA54" s="110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CF54" s="79"/>
      <c r="CG54" s="74"/>
      <c r="CH54" s="74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76"/>
      <c r="CT54" s="76"/>
      <c r="CU54" s="76"/>
      <c r="CV54" s="76"/>
      <c r="CW54" s="76"/>
    </row>
    <row r="55" spans="1:101" ht="3.75" customHeight="1">
      <c r="A55" s="76"/>
      <c r="B55" s="80"/>
      <c r="C55" s="80"/>
      <c r="D55" s="82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8"/>
      <c r="T55" s="198"/>
      <c r="U55" s="203"/>
      <c r="V55" s="112"/>
      <c r="W55" s="112"/>
      <c r="X55" s="110"/>
      <c r="Y55" s="110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3"/>
      <c r="AL55" s="131"/>
      <c r="AM55" s="109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3"/>
      <c r="AZ55" s="109"/>
      <c r="BA55" s="110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CF55" s="78"/>
      <c r="CG55" s="74"/>
      <c r="CH55" s="7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76"/>
      <c r="CT55" s="76"/>
      <c r="CU55" s="76"/>
      <c r="CV55" s="76"/>
      <c r="CW55" s="76"/>
    </row>
    <row r="56" spans="1:101" ht="3.75" customHeight="1">
      <c r="A56" s="76"/>
      <c r="B56" s="80"/>
      <c r="C56" s="80"/>
      <c r="D56" s="82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8"/>
      <c r="T56" s="198"/>
      <c r="U56" s="206"/>
      <c r="V56" s="112"/>
      <c r="W56" s="112"/>
      <c r="X56" s="111"/>
      <c r="Y56" s="110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3"/>
      <c r="AL56" s="315"/>
      <c r="AM56" s="109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3"/>
      <c r="AZ56" s="109"/>
      <c r="BA56" s="110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CD56" s="80"/>
      <c r="CE56" s="81"/>
      <c r="CF56" s="78"/>
      <c r="CG56" s="74"/>
      <c r="CH56" s="7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76"/>
      <c r="CT56" s="76"/>
      <c r="CU56" s="76"/>
      <c r="CV56" s="76"/>
      <c r="CW56" s="76"/>
    </row>
    <row r="57" spans="1:101" ht="3.75" customHeight="1">
      <c r="A57" s="76"/>
      <c r="B57" s="80"/>
      <c r="C57" s="80"/>
      <c r="D57" s="82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8"/>
      <c r="T57" s="198"/>
      <c r="U57" s="206"/>
      <c r="V57" s="322" t="s">
        <v>130</v>
      </c>
      <c r="W57" s="323"/>
      <c r="X57" s="323"/>
      <c r="Y57" s="324"/>
      <c r="Z57" s="330" t="str">
        <f>skupiny2_vzorce!A13</f>
        <v>Bielak M.</v>
      </c>
      <c r="AA57" s="316"/>
      <c r="AB57" s="316"/>
      <c r="AC57" s="316"/>
      <c r="AD57" s="316"/>
      <c r="AE57" s="316"/>
      <c r="AF57" s="316"/>
      <c r="AG57" s="316"/>
      <c r="AH57" s="316"/>
      <c r="AI57" s="316"/>
      <c r="AJ57" s="317">
        <v>2</v>
      </c>
      <c r="AK57" s="317"/>
      <c r="AL57" s="315"/>
      <c r="AM57" s="109"/>
      <c r="AN57" s="331" t="s">
        <v>2</v>
      </c>
      <c r="AO57" s="331"/>
      <c r="AP57" s="331"/>
      <c r="AQ57" s="331"/>
      <c r="AR57" s="331"/>
      <c r="AS57" s="331"/>
      <c r="AT57" s="331"/>
      <c r="AU57" s="332">
        <f>IF(ISNUMBER(ÚDAJE!D8),ÚDAJE!D8,"")</f>
        <v>3</v>
      </c>
      <c r="AV57" s="332"/>
      <c r="AW57" s="332"/>
      <c r="AX57" s="332"/>
      <c r="AY57" s="332"/>
      <c r="AZ57" s="110"/>
      <c r="BA57" s="110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CD57" s="80"/>
      <c r="CE57" s="81"/>
      <c r="CF57" s="78"/>
      <c r="CG57" s="74"/>
      <c r="CH57" s="7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76"/>
      <c r="CT57" s="76"/>
      <c r="CU57" s="76"/>
      <c r="CV57" s="76"/>
      <c r="CW57" s="76"/>
    </row>
    <row r="58" spans="1:101" ht="3.75" customHeight="1">
      <c r="A58" s="76"/>
      <c r="B58" s="76"/>
      <c r="C58" s="76"/>
      <c r="D58" s="76"/>
      <c r="E58" s="198"/>
      <c r="F58" s="198"/>
      <c r="G58" s="199"/>
      <c r="H58" s="132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0"/>
      <c r="U58" s="206"/>
      <c r="V58" s="325"/>
      <c r="W58" s="318"/>
      <c r="X58" s="318"/>
      <c r="Y58" s="326"/>
      <c r="Z58" s="330"/>
      <c r="AA58" s="316"/>
      <c r="AB58" s="316"/>
      <c r="AC58" s="316"/>
      <c r="AD58" s="316"/>
      <c r="AE58" s="316"/>
      <c r="AF58" s="316"/>
      <c r="AG58" s="316"/>
      <c r="AH58" s="316"/>
      <c r="AI58" s="316"/>
      <c r="AJ58" s="317"/>
      <c r="AK58" s="317"/>
      <c r="AL58" s="315"/>
      <c r="AM58" s="109"/>
      <c r="AN58" s="331"/>
      <c r="AO58" s="331"/>
      <c r="AP58" s="331"/>
      <c r="AQ58" s="331"/>
      <c r="AR58" s="331"/>
      <c r="AS58" s="331"/>
      <c r="AT58" s="331"/>
      <c r="AU58" s="332"/>
      <c r="AV58" s="332"/>
      <c r="AW58" s="332"/>
      <c r="AX58" s="332"/>
      <c r="AY58" s="332"/>
      <c r="AZ58" s="126"/>
      <c r="BA58" s="12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CD58" s="80"/>
      <c r="CE58" s="81"/>
      <c r="CF58" s="78"/>
      <c r="CG58" s="74"/>
      <c r="CH58" s="7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76"/>
      <c r="CT58" s="76"/>
      <c r="CU58" s="76"/>
      <c r="CV58" s="76"/>
      <c r="CW58" s="76"/>
    </row>
    <row r="59" spans="1:101" ht="3.75" customHeight="1">
      <c r="A59" s="76"/>
      <c r="B59" s="76"/>
      <c r="C59" s="76"/>
      <c r="D59" s="76"/>
      <c r="E59" s="198"/>
      <c r="F59" s="198"/>
      <c r="G59" s="199"/>
      <c r="H59" s="132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0"/>
      <c r="U59" s="206"/>
      <c r="V59" s="325"/>
      <c r="W59" s="318"/>
      <c r="X59" s="318"/>
      <c r="Y59" s="326"/>
      <c r="Z59" s="330"/>
      <c r="AA59" s="316"/>
      <c r="AB59" s="316"/>
      <c r="AC59" s="316"/>
      <c r="AD59" s="316"/>
      <c r="AE59" s="316"/>
      <c r="AF59" s="316"/>
      <c r="AG59" s="316"/>
      <c r="AH59" s="316"/>
      <c r="AI59" s="316"/>
      <c r="AJ59" s="317"/>
      <c r="AK59" s="317"/>
      <c r="AL59" s="109"/>
      <c r="AM59" s="109"/>
      <c r="AN59" s="331"/>
      <c r="AO59" s="331"/>
      <c r="AP59" s="331"/>
      <c r="AQ59" s="331"/>
      <c r="AR59" s="331"/>
      <c r="AS59" s="331"/>
      <c r="AT59" s="331"/>
      <c r="AU59" s="332"/>
      <c r="AV59" s="332"/>
      <c r="AW59" s="332"/>
      <c r="AX59" s="332"/>
      <c r="AY59" s="332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CD59" s="74"/>
      <c r="CE59" s="74"/>
      <c r="CF59" s="79"/>
      <c r="CG59" s="74"/>
      <c r="CH59" s="74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76"/>
      <c r="CT59" s="76"/>
      <c r="CU59" s="76"/>
      <c r="CV59" s="76"/>
      <c r="CW59" s="76"/>
    </row>
    <row r="60" spans="1:101" ht="3.75" customHeight="1">
      <c r="A60" s="76"/>
      <c r="B60" s="80"/>
      <c r="C60" s="80"/>
      <c r="D60" s="82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8"/>
      <c r="T60" s="198"/>
      <c r="U60" s="206"/>
      <c r="V60" s="327"/>
      <c r="W60" s="328"/>
      <c r="X60" s="328"/>
      <c r="Y60" s="329"/>
      <c r="Z60" s="330"/>
      <c r="AA60" s="316"/>
      <c r="AB60" s="316"/>
      <c r="AC60" s="316"/>
      <c r="AD60" s="316"/>
      <c r="AE60" s="316"/>
      <c r="AF60" s="316"/>
      <c r="AG60" s="316"/>
      <c r="AH60" s="316"/>
      <c r="AI60" s="316"/>
      <c r="AJ60" s="317"/>
      <c r="AK60" s="317"/>
      <c r="AL60" s="109"/>
      <c r="AM60" s="121"/>
      <c r="AN60" s="331"/>
      <c r="AO60" s="331"/>
      <c r="AP60" s="331"/>
      <c r="AQ60" s="331"/>
      <c r="AR60" s="331"/>
      <c r="AS60" s="331"/>
      <c r="AT60" s="331"/>
      <c r="AU60" s="332"/>
      <c r="AV60" s="332"/>
      <c r="AW60" s="332"/>
      <c r="AX60" s="332"/>
      <c r="AY60" s="332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CD60" s="74"/>
      <c r="CE60" s="74"/>
      <c r="CF60" s="79"/>
      <c r="CG60" s="74"/>
      <c r="CH60" s="74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76"/>
      <c r="CT60" s="76"/>
      <c r="CU60" s="76"/>
      <c r="CV60" s="76"/>
      <c r="CW60" s="76"/>
    </row>
    <row r="61" spans="1:101" ht="3.75" customHeight="1">
      <c r="A61" s="76"/>
      <c r="B61" s="80"/>
      <c r="C61" s="80"/>
      <c r="D61" s="82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8"/>
      <c r="T61" s="198"/>
      <c r="U61" s="206"/>
      <c r="V61" s="112"/>
      <c r="W61" s="112"/>
      <c r="X61" s="111"/>
      <c r="Y61" s="110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3"/>
      <c r="AL61" s="109"/>
      <c r="AM61" s="109"/>
      <c r="AN61" s="331"/>
      <c r="AO61" s="331"/>
      <c r="AP61" s="331"/>
      <c r="AQ61" s="331"/>
      <c r="AR61" s="331"/>
      <c r="AS61" s="331"/>
      <c r="AT61" s="331"/>
      <c r="AU61" s="332"/>
      <c r="AV61" s="332"/>
      <c r="AW61" s="332"/>
      <c r="AX61" s="332"/>
      <c r="AY61" s="332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CD61" s="74"/>
      <c r="CE61" s="74"/>
      <c r="CF61" s="79"/>
      <c r="CG61" s="74"/>
      <c r="CH61" s="74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76"/>
      <c r="CT61" s="76"/>
      <c r="CU61" s="76"/>
      <c r="CV61" s="76"/>
      <c r="CW61" s="76"/>
    </row>
    <row r="62" spans="1:101" ht="3.75" customHeight="1">
      <c r="A62" s="76"/>
      <c r="B62" s="80"/>
      <c r="C62" s="80"/>
      <c r="D62" s="82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8"/>
      <c r="T62" s="198"/>
      <c r="U62" s="132"/>
      <c r="V62" s="112"/>
      <c r="W62" s="112"/>
      <c r="X62" s="110"/>
      <c r="Y62" s="110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3"/>
      <c r="AL62" s="109"/>
      <c r="AM62" s="109"/>
      <c r="AN62" s="331"/>
      <c r="AO62" s="331"/>
      <c r="AP62" s="331"/>
      <c r="AQ62" s="331"/>
      <c r="AR62" s="331"/>
      <c r="AS62" s="331"/>
      <c r="AT62" s="331"/>
      <c r="AU62" s="332"/>
      <c r="AV62" s="332"/>
      <c r="AW62" s="332"/>
      <c r="AX62" s="332"/>
      <c r="AY62" s="332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CD62" s="74"/>
      <c r="CE62" s="74"/>
      <c r="CF62" s="79"/>
      <c r="CG62" s="74"/>
      <c r="CH62" s="74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76"/>
      <c r="CT62" s="76"/>
      <c r="CU62" s="76"/>
      <c r="CV62" s="76"/>
      <c r="CW62" s="76"/>
    </row>
    <row r="63" spans="1:101" ht="3.75" customHeight="1">
      <c r="A63" s="76"/>
      <c r="B63" s="80"/>
      <c r="C63" s="80"/>
      <c r="D63" s="82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8"/>
      <c r="T63" s="198"/>
      <c r="U63" s="132"/>
      <c r="V63" s="112"/>
      <c r="W63" s="112"/>
      <c r="X63" s="110"/>
      <c r="Y63" s="110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3"/>
      <c r="AL63" s="109"/>
      <c r="AM63" s="109"/>
      <c r="AN63" s="331"/>
      <c r="AO63" s="331"/>
      <c r="AP63" s="331"/>
      <c r="AQ63" s="331"/>
      <c r="AR63" s="331"/>
      <c r="AS63" s="331"/>
      <c r="AT63" s="331"/>
      <c r="AU63" s="332"/>
      <c r="AV63" s="332"/>
      <c r="AW63" s="332"/>
      <c r="AX63" s="332"/>
      <c r="AY63" s="332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CD63" s="74"/>
      <c r="CE63" s="74"/>
      <c r="CF63" s="79"/>
      <c r="CG63" s="74"/>
      <c r="CH63" s="74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76"/>
      <c r="CT63" s="76"/>
      <c r="CU63" s="76"/>
      <c r="CV63" s="76"/>
      <c r="CW63" s="76"/>
    </row>
    <row r="64" spans="1:101" ht="3.75" customHeight="1">
      <c r="A64" s="76"/>
      <c r="B64" s="76"/>
      <c r="C64" s="76"/>
      <c r="D64" s="76"/>
      <c r="E64" s="204"/>
      <c r="F64" s="204"/>
      <c r="G64" s="199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110"/>
      <c r="W64" s="116"/>
      <c r="X64" s="110"/>
      <c r="Y64" s="110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3"/>
      <c r="AL64" s="109"/>
      <c r="AM64" s="109"/>
      <c r="AN64" s="331"/>
      <c r="AO64" s="331"/>
      <c r="AP64" s="331"/>
      <c r="AQ64" s="331"/>
      <c r="AR64" s="331"/>
      <c r="AS64" s="331"/>
      <c r="AT64" s="331"/>
      <c r="AU64" s="332"/>
      <c r="AV64" s="332"/>
      <c r="AW64" s="332"/>
      <c r="AX64" s="332"/>
      <c r="AY64" s="332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9"/>
      <c r="CG64" s="74"/>
      <c r="CH64" s="74"/>
      <c r="CI64" s="81"/>
      <c r="CJ64" s="81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</row>
    <row r="65" spans="5:101" ht="3.75" customHeight="1">
      <c r="E65" s="204"/>
      <c r="F65" s="204"/>
      <c r="G65" s="199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110"/>
      <c r="W65" s="113"/>
      <c r="X65" s="109"/>
      <c r="Y65" s="109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3"/>
      <c r="AL65" s="109"/>
      <c r="AM65" s="109"/>
      <c r="AN65" s="331"/>
      <c r="AO65" s="331"/>
      <c r="AP65" s="331"/>
      <c r="AQ65" s="331"/>
      <c r="AR65" s="331"/>
      <c r="AS65" s="331"/>
      <c r="AT65" s="331"/>
      <c r="AU65" s="332"/>
      <c r="AV65" s="332"/>
      <c r="AW65" s="332"/>
      <c r="AX65" s="332"/>
      <c r="AY65" s="332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79"/>
      <c r="CG65" s="74"/>
      <c r="CH65" s="74"/>
      <c r="CI65" s="81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</row>
    <row r="66" spans="5:101" ht="3.75" customHeight="1">
      <c r="E66" s="204"/>
      <c r="F66" s="204"/>
      <c r="G66" s="199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10"/>
      <c r="AM66" s="109"/>
      <c r="AN66" s="331"/>
      <c r="AO66" s="331"/>
      <c r="AP66" s="331"/>
      <c r="AQ66" s="331"/>
      <c r="AR66" s="331"/>
      <c r="AS66" s="331"/>
      <c r="AT66" s="331"/>
      <c r="AU66" s="332"/>
      <c r="AV66" s="332"/>
      <c r="AW66" s="332"/>
      <c r="AX66" s="332"/>
      <c r="AY66" s="332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79"/>
      <c r="CG66" s="74"/>
      <c r="CH66" s="74"/>
      <c r="CI66" s="81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</row>
    <row r="67" spans="7:101" ht="3.75" customHeight="1">
      <c r="G67" s="109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10"/>
      <c r="AM67" s="109"/>
      <c r="AN67" s="331"/>
      <c r="AO67" s="331"/>
      <c r="AP67" s="331"/>
      <c r="AQ67" s="331"/>
      <c r="AR67" s="331"/>
      <c r="AS67" s="331"/>
      <c r="AT67" s="331"/>
      <c r="AU67" s="332"/>
      <c r="AV67" s="332"/>
      <c r="AW67" s="332"/>
      <c r="AX67" s="332"/>
      <c r="AY67" s="332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79"/>
      <c r="CG67" s="74"/>
      <c r="CH67" s="74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</row>
    <row r="68" spans="7:101" ht="3.75" customHeight="1">
      <c r="G68" s="109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10"/>
      <c r="AM68" s="109"/>
      <c r="AN68" s="331"/>
      <c r="AO68" s="331"/>
      <c r="AP68" s="331"/>
      <c r="AQ68" s="331"/>
      <c r="AR68" s="331"/>
      <c r="AS68" s="331"/>
      <c r="AT68" s="331"/>
      <c r="AU68" s="332"/>
      <c r="AV68" s="332"/>
      <c r="AW68" s="332"/>
      <c r="AX68" s="332"/>
      <c r="AY68" s="332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79"/>
      <c r="CG68" s="74"/>
      <c r="CH68" s="74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</row>
    <row r="69" spans="7:101" ht="3.75" customHeight="1">
      <c r="G69" s="111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334" t="s">
        <v>51</v>
      </c>
      <c r="AO69" s="334"/>
      <c r="AP69" s="334"/>
      <c r="AQ69" s="334"/>
      <c r="AR69" s="334"/>
      <c r="AS69" s="334"/>
      <c r="AT69" s="334"/>
      <c r="AU69" s="334"/>
      <c r="AV69" s="334"/>
      <c r="AW69" s="334"/>
      <c r="AX69" s="334"/>
      <c r="AY69" s="334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79"/>
      <c r="CG69" s="74"/>
      <c r="CH69" s="74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</row>
    <row r="70" spans="7:101" ht="3.75" customHeight="1">
      <c r="G70" s="111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8"/>
      <c r="AK70" s="106"/>
      <c r="AL70" s="106"/>
      <c r="AM70" s="106"/>
      <c r="AN70" s="334"/>
      <c r="AO70" s="334"/>
      <c r="AP70" s="334"/>
      <c r="AQ70" s="334"/>
      <c r="AR70" s="334"/>
      <c r="AS70" s="334"/>
      <c r="AT70" s="334"/>
      <c r="AU70" s="334"/>
      <c r="AV70" s="334"/>
      <c r="AW70" s="334"/>
      <c r="AX70" s="334"/>
      <c r="AY70" s="334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79"/>
      <c r="CG70" s="74"/>
      <c r="CH70" s="74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</row>
    <row r="71" spans="7:101" ht="3.75" customHeight="1">
      <c r="G71" s="111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8"/>
      <c r="AK71" s="106"/>
      <c r="AL71" s="106"/>
      <c r="AM71" s="106"/>
      <c r="AN71" s="334"/>
      <c r="AO71" s="334"/>
      <c r="AP71" s="334"/>
      <c r="AQ71" s="334"/>
      <c r="AR71" s="334"/>
      <c r="AS71" s="334"/>
      <c r="AT71" s="334"/>
      <c r="AU71" s="334"/>
      <c r="AV71" s="334"/>
      <c r="AW71" s="334"/>
      <c r="AX71" s="334"/>
      <c r="AY71" s="334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79"/>
      <c r="CG71" s="74"/>
      <c r="CH71" s="74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</row>
    <row r="72" spans="7:101" ht="3.75" customHeight="1">
      <c r="G72" s="111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8"/>
      <c r="AK72" s="106"/>
      <c r="AL72" s="106"/>
      <c r="AM72" s="106"/>
      <c r="AN72" s="334"/>
      <c r="AO72" s="334"/>
      <c r="AP72" s="334"/>
      <c r="AQ72" s="334"/>
      <c r="AR72" s="334"/>
      <c r="AS72" s="334"/>
      <c r="AT72" s="334"/>
      <c r="AU72" s="334"/>
      <c r="AV72" s="334"/>
      <c r="AW72" s="334"/>
      <c r="AX72" s="334"/>
      <c r="AY72" s="334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79"/>
      <c r="CG72" s="74"/>
      <c r="CH72" s="74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</row>
    <row r="73" spans="7:101" ht="3.75" customHeight="1">
      <c r="G73" s="109"/>
      <c r="H73" s="316" t="str">
        <f>Z57</f>
        <v>Bielak M.</v>
      </c>
      <c r="I73" s="316"/>
      <c r="J73" s="316"/>
      <c r="K73" s="316"/>
      <c r="L73" s="316"/>
      <c r="M73" s="316"/>
      <c r="N73" s="316"/>
      <c r="O73" s="316"/>
      <c r="P73" s="316"/>
      <c r="Q73" s="316"/>
      <c r="R73" s="316"/>
      <c r="S73" s="316"/>
      <c r="T73" s="316"/>
      <c r="U73" s="316"/>
      <c r="V73" s="317">
        <v>4</v>
      </c>
      <c r="W73" s="317"/>
      <c r="X73" s="109"/>
      <c r="Y73" s="109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8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11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79"/>
      <c r="CG73" s="74"/>
      <c r="CH73" s="74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</row>
    <row r="74" spans="7:101" ht="3.75" customHeight="1">
      <c r="G74" s="109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  <c r="S74" s="316"/>
      <c r="T74" s="316"/>
      <c r="U74" s="316"/>
      <c r="V74" s="317"/>
      <c r="W74" s="317"/>
      <c r="X74" s="117"/>
      <c r="Y74" s="110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8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11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79"/>
      <c r="CG74" s="74"/>
      <c r="CH74" s="74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</row>
    <row r="75" spans="7:101" ht="3.75" customHeight="1">
      <c r="G75" s="111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7"/>
      <c r="W75" s="317"/>
      <c r="X75" s="320"/>
      <c r="Y75" s="110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8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321"/>
      <c r="AV75" s="321"/>
      <c r="AW75" s="321"/>
      <c r="AX75" s="321"/>
      <c r="AY75" s="321"/>
      <c r="AZ75" s="321"/>
      <c r="BA75" s="321"/>
      <c r="BB75" s="321"/>
      <c r="BC75" s="321"/>
      <c r="BD75" s="321"/>
      <c r="BE75" s="321"/>
      <c r="BF75" s="321"/>
      <c r="BG75" s="321"/>
      <c r="BH75" s="321"/>
      <c r="BI75" s="321"/>
      <c r="BJ75" s="321"/>
      <c r="BK75" s="321"/>
      <c r="BL75" s="321"/>
      <c r="BM75" s="32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79"/>
      <c r="CG75" s="74"/>
      <c r="CH75" s="74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</row>
    <row r="76" spans="7:101" ht="3.75" customHeight="1">
      <c r="G76" s="111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  <c r="S76" s="316"/>
      <c r="T76" s="316"/>
      <c r="U76" s="316"/>
      <c r="V76" s="317"/>
      <c r="W76" s="317"/>
      <c r="X76" s="320"/>
      <c r="Y76" s="110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10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321"/>
      <c r="AV76" s="321"/>
      <c r="AW76" s="321"/>
      <c r="AX76" s="321"/>
      <c r="AY76" s="321"/>
      <c r="AZ76" s="321"/>
      <c r="BA76" s="321"/>
      <c r="BB76" s="321"/>
      <c r="BC76" s="321"/>
      <c r="BD76" s="321"/>
      <c r="BE76" s="321"/>
      <c r="BF76" s="321"/>
      <c r="BG76" s="321"/>
      <c r="BH76" s="321"/>
      <c r="BI76" s="321"/>
      <c r="BJ76" s="321"/>
      <c r="BK76" s="321"/>
      <c r="BL76" s="321"/>
      <c r="BM76" s="32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79"/>
      <c r="CG76" s="74"/>
      <c r="CH76" s="74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</row>
    <row r="77" spans="7:101" ht="3.75" customHeight="1">
      <c r="G77" s="111"/>
      <c r="H77" s="106"/>
      <c r="I77" s="106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320"/>
      <c r="Y77" s="110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10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321"/>
      <c r="AV77" s="321"/>
      <c r="AW77" s="321"/>
      <c r="AX77" s="321"/>
      <c r="AY77" s="321"/>
      <c r="AZ77" s="321"/>
      <c r="BA77" s="321"/>
      <c r="BB77" s="321"/>
      <c r="BC77" s="321"/>
      <c r="BD77" s="321"/>
      <c r="BE77" s="321"/>
      <c r="BF77" s="321"/>
      <c r="BG77" s="321"/>
      <c r="BH77" s="321"/>
      <c r="BI77" s="321"/>
      <c r="BJ77" s="321"/>
      <c r="BK77" s="321"/>
      <c r="BL77" s="321"/>
      <c r="BM77" s="32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79"/>
      <c r="CG77" s="74"/>
      <c r="CH77" s="74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</row>
    <row r="78" spans="7:101" ht="3.75" customHeight="1">
      <c r="G78" s="111"/>
      <c r="H78" s="106"/>
      <c r="I78" s="106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31"/>
      <c r="Y78" s="110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10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321"/>
      <c r="AV78" s="321"/>
      <c r="AW78" s="321"/>
      <c r="AX78" s="321"/>
      <c r="AY78" s="321"/>
      <c r="AZ78" s="321"/>
      <c r="BA78" s="321"/>
      <c r="BB78" s="321"/>
      <c r="BC78" s="321"/>
      <c r="BD78" s="321"/>
      <c r="BE78" s="321"/>
      <c r="BF78" s="321"/>
      <c r="BG78" s="321"/>
      <c r="BH78" s="321"/>
      <c r="BI78" s="321"/>
      <c r="BJ78" s="321"/>
      <c r="BK78" s="321"/>
      <c r="BL78" s="321"/>
      <c r="BM78" s="32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79"/>
      <c r="CG78" s="80"/>
      <c r="CH78" s="74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</row>
    <row r="79" spans="7:101" ht="3.75" customHeight="1">
      <c r="G79" s="111"/>
      <c r="H79" s="319" t="s">
        <v>59</v>
      </c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106"/>
      <c r="W79" s="106"/>
      <c r="X79" s="131"/>
      <c r="Y79" s="110"/>
      <c r="Z79" s="316" t="str">
        <f>IF(ISNUMBER(V73),IF(V73+X75&gt;V85+X84,H73,H85),"")</f>
        <v>Bielak M.</v>
      </c>
      <c r="AA79" s="316"/>
      <c r="AB79" s="316"/>
      <c r="AC79" s="316"/>
      <c r="AD79" s="316"/>
      <c r="AE79" s="316"/>
      <c r="AF79" s="316"/>
      <c r="AG79" s="316"/>
      <c r="AH79" s="316"/>
      <c r="AI79" s="316"/>
      <c r="AJ79" s="110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27"/>
      <c r="AV79" s="127"/>
      <c r="AW79" s="127"/>
      <c r="AX79" s="127"/>
      <c r="AY79" s="127"/>
      <c r="AZ79" s="127"/>
      <c r="BA79" s="127"/>
      <c r="BB79" s="127"/>
      <c r="BC79" s="127"/>
      <c r="BD79" s="109"/>
      <c r="BE79" s="109"/>
      <c r="BF79" s="109"/>
      <c r="BG79" s="109"/>
      <c r="BH79" s="109"/>
      <c r="BI79" s="110"/>
      <c r="BJ79" s="106"/>
      <c r="BK79" s="106"/>
      <c r="BL79" s="106"/>
      <c r="BM79" s="106"/>
      <c r="BZ79" s="80"/>
      <c r="CA79" s="80"/>
      <c r="CB79" s="80"/>
      <c r="CC79" s="80"/>
      <c r="CD79" s="80"/>
      <c r="CE79" s="78"/>
      <c r="CF79" s="78"/>
      <c r="CG79" s="80"/>
      <c r="CH79" s="74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</row>
    <row r="80" spans="7:101" ht="3.75" customHeight="1">
      <c r="G80" s="111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106"/>
      <c r="W80" s="106"/>
      <c r="X80" s="131"/>
      <c r="Y80" s="117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110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318"/>
      <c r="AV80" s="318"/>
      <c r="AW80" s="318"/>
      <c r="AX80" s="318"/>
      <c r="AY80" s="318"/>
      <c r="AZ80" s="318"/>
      <c r="BA80" s="318"/>
      <c r="BB80" s="318"/>
      <c r="BC80" s="318"/>
      <c r="BD80" s="318"/>
      <c r="BE80" s="318"/>
      <c r="BF80" s="318"/>
      <c r="BG80" s="318"/>
      <c r="BH80" s="318"/>
      <c r="BI80" s="318"/>
      <c r="BJ80" s="318"/>
      <c r="BK80" s="318"/>
      <c r="BL80" s="318"/>
      <c r="BM80" s="318"/>
      <c r="BZ80" s="80"/>
      <c r="CA80" s="80"/>
      <c r="CB80" s="80"/>
      <c r="CC80" s="80"/>
      <c r="CD80" s="80"/>
      <c r="CE80" s="78"/>
      <c r="CF80" s="78"/>
      <c r="CG80" s="80"/>
      <c r="CH80" s="74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</row>
    <row r="81" spans="7:101" ht="3.75" customHeight="1">
      <c r="G81" s="111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106"/>
      <c r="W81" s="106"/>
      <c r="X81" s="131"/>
      <c r="Y81" s="110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318"/>
      <c r="AV81" s="318"/>
      <c r="AW81" s="318"/>
      <c r="AX81" s="318"/>
      <c r="AY81" s="318"/>
      <c r="AZ81" s="318"/>
      <c r="BA81" s="318"/>
      <c r="BB81" s="318"/>
      <c r="BC81" s="318"/>
      <c r="BD81" s="318"/>
      <c r="BE81" s="318"/>
      <c r="BF81" s="318"/>
      <c r="BG81" s="318"/>
      <c r="BH81" s="318"/>
      <c r="BI81" s="318"/>
      <c r="BJ81" s="318"/>
      <c r="BK81" s="318"/>
      <c r="BL81" s="318"/>
      <c r="BM81" s="318"/>
      <c r="BZ81" s="80"/>
      <c r="CA81" s="80"/>
      <c r="CB81" s="80"/>
      <c r="CC81" s="80"/>
      <c r="CD81" s="80"/>
      <c r="CE81" s="78"/>
      <c r="CF81" s="78"/>
      <c r="CG81" s="74"/>
      <c r="CH81" s="74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76"/>
      <c r="CT81" s="76"/>
      <c r="CU81" s="76"/>
      <c r="CV81" s="76"/>
      <c r="CW81" s="76"/>
    </row>
    <row r="82" spans="7:101" ht="3.75" customHeight="1">
      <c r="G82" s="111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106"/>
      <c r="W82" s="106"/>
      <c r="X82" s="131"/>
      <c r="Y82" s="110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318"/>
      <c r="AV82" s="318"/>
      <c r="AW82" s="318"/>
      <c r="AX82" s="318"/>
      <c r="AY82" s="318"/>
      <c r="AZ82" s="318"/>
      <c r="BA82" s="318"/>
      <c r="BB82" s="318"/>
      <c r="BC82" s="318"/>
      <c r="BD82" s="318"/>
      <c r="BE82" s="318"/>
      <c r="BF82" s="318"/>
      <c r="BG82" s="318"/>
      <c r="BH82" s="318"/>
      <c r="BI82" s="318"/>
      <c r="BJ82" s="318"/>
      <c r="BK82" s="318"/>
      <c r="BL82" s="318"/>
      <c r="BM82" s="318"/>
      <c r="CF82" s="78"/>
      <c r="CG82" s="74"/>
      <c r="CH82" s="74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76"/>
      <c r="CT82" s="76"/>
      <c r="CU82" s="76"/>
      <c r="CV82" s="76"/>
      <c r="CW82" s="76"/>
    </row>
    <row r="83" spans="7:101" ht="3.75" customHeight="1">
      <c r="G83" s="107"/>
      <c r="H83" s="106"/>
      <c r="I83" s="106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31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318"/>
      <c r="AV83" s="318"/>
      <c r="AW83" s="318"/>
      <c r="AX83" s="318"/>
      <c r="AY83" s="318"/>
      <c r="AZ83" s="318"/>
      <c r="BA83" s="318"/>
      <c r="BB83" s="318"/>
      <c r="BC83" s="318"/>
      <c r="BD83" s="318"/>
      <c r="BE83" s="318"/>
      <c r="BF83" s="318"/>
      <c r="BG83" s="318"/>
      <c r="BH83" s="318"/>
      <c r="BI83" s="318"/>
      <c r="BJ83" s="318"/>
      <c r="BK83" s="318"/>
      <c r="BL83" s="318"/>
      <c r="BM83" s="318"/>
      <c r="CF83" s="79"/>
      <c r="CG83" s="74"/>
      <c r="CH83" s="74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76"/>
      <c r="CT83" s="76"/>
      <c r="CU83" s="76"/>
      <c r="CV83" s="76"/>
      <c r="CW83" s="76"/>
    </row>
    <row r="84" spans="7:101" ht="3.75" customHeight="1">
      <c r="G84" s="107"/>
      <c r="H84" s="106"/>
      <c r="I84" s="106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315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27"/>
      <c r="AV84" s="127"/>
      <c r="AW84" s="127"/>
      <c r="AX84" s="127"/>
      <c r="AY84" s="127"/>
      <c r="AZ84" s="128"/>
      <c r="BA84" s="128"/>
      <c r="BB84" s="128"/>
      <c r="BC84" s="128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CF84" s="79"/>
      <c r="CG84" s="74"/>
      <c r="CH84" s="74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76"/>
      <c r="CT84" s="76"/>
      <c r="CU84" s="76"/>
      <c r="CV84" s="76"/>
      <c r="CW84" s="76"/>
    </row>
    <row r="85" spans="7:101" ht="3.75" customHeight="1">
      <c r="G85" s="111"/>
      <c r="H85" s="316" t="str">
        <f>Z33</f>
        <v>Smolková M.</v>
      </c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  <c r="V85" s="317">
        <v>3</v>
      </c>
      <c r="W85" s="317"/>
      <c r="X85" s="315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318"/>
      <c r="AV85" s="318"/>
      <c r="AW85" s="318"/>
      <c r="AX85" s="318"/>
      <c r="AY85" s="318"/>
      <c r="AZ85" s="318"/>
      <c r="BA85" s="318"/>
      <c r="BB85" s="318"/>
      <c r="BC85" s="318"/>
      <c r="BD85" s="314"/>
      <c r="BE85" s="314"/>
      <c r="BF85" s="314"/>
      <c r="BG85" s="314"/>
      <c r="BH85" s="314"/>
      <c r="BI85" s="314"/>
      <c r="BJ85" s="314"/>
      <c r="BK85" s="314"/>
      <c r="BL85" s="314"/>
      <c r="BM85" s="314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</row>
    <row r="86" spans="8:101" ht="3.75" customHeight="1"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  <c r="V86" s="317"/>
      <c r="W86" s="317"/>
      <c r="X86" s="315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318"/>
      <c r="AV86" s="318"/>
      <c r="AW86" s="318"/>
      <c r="AX86" s="318"/>
      <c r="AY86" s="318"/>
      <c r="AZ86" s="318"/>
      <c r="BA86" s="318"/>
      <c r="BB86" s="318"/>
      <c r="BC86" s="318"/>
      <c r="BD86" s="314"/>
      <c r="BE86" s="314"/>
      <c r="BF86" s="314"/>
      <c r="BG86" s="314"/>
      <c r="BH86" s="314"/>
      <c r="BI86" s="314"/>
      <c r="BJ86" s="314"/>
      <c r="BK86" s="314"/>
      <c r="BL86" s="314"/>
      <c r="BM86" s="314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</row>
    <row r="87" spans="8:101" ht="3.75" customHeight="1"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  <c r="U87" s="316"/>
      <c r="V87" s="317"/>
      <c r="W87" s="317"/>
      <c r="X87" s="123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318"/>
      <c r="AV87" s="318"/>
      <c r="AW87" s="318"/>
      <c r="AX87" s="318"/>
      <c r="AY87" s="318"/>
      <c r="AZ87" s="318"/>
      <c r="BA87" s="318"/>
      <c r="BB87" s="318"/>
      <c r="BC87" s="318"/>
      <c r="BD87" s="314"/>
      <c r="BE87" s="314"/>
      <c r="BF87" s="314"/>
      <c r="BG87" s="314"/>
      <c r="BH87" s="314"/>
      <c r="BI87" s="314"/>
      <c r="BJ87" s="314"/>
      <c r="BK87" s="314"/>
      <c r="BL87" s="314"/>
      <c r="BM87" s="314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</row>
    <row r="88" spans="8:101" ht="3.75" customHeight="1">
      <c r="H88" s="316"/>
      <c r="I88" s="316"/>
      <c r="J88" s="316"/>
      <c r="K88" s="316"/>
      <c r="L88" s="316"/>
      <c r="M88" s="316"/>
      <c r="N88" s="316"/>
      <c r="O88" s="316"/>
      <c r="P88" s="316"/>
      <c r="Q88" s="316"/>
      <c r="R88" s="316"/>
      <c r="S88" s="316"/>
      <c r="T88" s="316"/>
      <c r="U88" s="316"/>
      <c r="V88" s="317"/>
      <c r="W88" s="317"/>
      <c r="X88" s="110"/>
      <c r="Y88" s="110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318"/>
      <c r="AV88" s="318"/>
      <c r="AW88" s="318"/>
      <c r="AX88" s="318"/>
      <c r="AY88" s="318"/>
      <c r="AZ88" s="318"/>
      <c r="BA88" s="318"/>
      <c r="BB88" s="318"/>
      <c r="BC88" s="318"/>
      <c r="BD88" s="314"/>
      <c r="BE88" s="314"/>
      <c r="BF88" s="314"/>
      <c r="BG88" s="314"/>
      <c r="BH88" s="314"/>
      <c r="BI88" s="314"/>
      <c r="BJ88" s="314"/>
      <c r="BK88" s="314"/>
      <c r="BL88" s="314"/>
      <c r="BM88" s="314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</row>
  </sheetData>
  <sheetProtection selectLockedCells="1" selectUnlockedCells="1"/>
  <mergeCells count="49">
    <mergeCell ref="P3:W6"/>
    <mergeCell ref="X3:BB6"/>
    <mergeCell ref="BB14:BC17"/>
    <mergeCell ref="BD14:BM17"/>
    <mergeCell ref="BB19:BC22"/>
    <mergeCell ref="BD19:BM22"/>
    <mergeCell ref="V21:Y24"/>
    <mergeCell ref="Z21:AI24"/>
    <mergeCell ref="AN9:AY24"/>
    <mergeCell ref="AJ21:AK24"/>
    <mergeCell ref="BB24:BC27"/>
    <mergeCell ref="BD24:BM27"/>
    <mergeCell ref="AN27:AW30"/>
    <mergeCell ref="AX27:AY30"/>
    <mergeCell ref="AZ29:AZ31"/>
    <mergeCell ref="AL23:AL25"/>
    <mergeCell ref="AL32:AL34"/>
    <mergeCell ref="V33:Y36"/>
    <mergeCell ref="Z33:AI36"/>
    <mergeCell ref="AJ33:AK36"/>
    <mergeCell ref="V45:Y48"/>
    <mergeCell ref="Z45:AI48"/>
    <mergeCell ref="AJ45:AK48"/>
    <mergeCell ref="AL47:AL49"/>
    <mergeCell ref="AZ50:AZ52"/>
    <mergeCell ref="AN51:AW54"/>
    <mergeCell ref="AX51:AY54"/>
    <mergeCell ref="BB39:BM42"/>
    <mergeCell ref="AL56:AL58"/>
    <mergeCell ref="AN69:AY72"/>
    <mergeCell ref="H73:U76"/>
    <mergeCell ref="V73:W76"/>
    <mergeCell ref="X75:X77"/>
    <mergeCell ref="AU75:BC78"/>
    <mergeCell ref="BD75:BM78"/>
    <mergeCell ref="V57:Y60"/>
    <mergeCell ref="Z57:AI60"/>
    <mergeCell ref="AJ57:AK60"/>
    <mergeCell ref="AN57:AT68"/>
    <mergeCell ref="AU57:AY68"/>
    <mergeCell ref="BD85:BM88"/>
    <mergeCell ref="X84:X86"/>
    <mergeCell ref="H85:U88"/>
    <mergeCell ref="V85:W88"/>
    <mergeCell ref="AU85:BC88"/>
    <mergeCell ref="H79:U82"/>
    <mergeCell ref="Z79:AI82"/>
    <mergeCell ref="BD80:BM83"/>
    <mergeCell ref="AU80:BC83"/>
  </mergeCells>
  <printOptions/>
  <pageMargins left="0.75" right="0.75" top="1" bottom="1" header="0.5118055555555555" footer="0.5118055555555555"/>
  <pageSetup horizontalDpi="600" verticalDpi="600" orientation="landscape" paperSize="9" scale="11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showGridLines="0" zoomScalePageLayoutView="0" workbookViewId="0" topLeftCell="A10">
      <selection activeCell="AC15" sqref="AC15"/>
    </sheetView>
  </sheetViews>
  <sheetFormatPr defaultColWidth="9.00390625" defaultRowHeight="12.75"/>
  <cols>
    <col min="1" max="1" width="4.75390625" style="207" customWidth="1"/>
    <col min="2" max="2" width="8.125" style="207" customWidth="1"/>
    <col min="3" max="3" width="0.2421875" style="207" customWidth="1"/>
    <col min="4" max="4" width="4.75390625" style="207" hidden="1" customWidth="1"/>
    <col min="5" max="12" width="5.75390625" style="207" customWidth="1"/>
    <col min="13" max="16" width="3.75390625" style="207" customWidth="1"/>
    <col min="17" max="18" width="4.75390625" style="207" customWidth="1"/>
    <col min="19" max="24" width="3.75390625" style="207" customWidth="1"/>
    <col min="25" max="28" width="4.75390625" style="207" customWidth="1"/>
    <col min="29" max="39" width="4.75390625" style="208" customWidth="1"/>
    <col min="40" max="16384" width="9.125" style="208" customWidth="1"/>
  </cols>
  <sheetData>
    <row r="1" spans="1:26" ht="16.5" customHeight="1">
      <c r="A1" s="379" t="s">
        <v>85</v>
      </c>
      <c r="B1" s="380"/>
      <c r="C1" s="380"/>
      <c r="D1" s="380"/>
      <c r="E1" s="380"/>
      <c r="F1" s="380"/>
      <c r="G1" s="381"/>
      <c r="H1" s="382" t="s">
        <v>99</v>
      </c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</row>
    <row r="2" spans="1:26" ht="16.5" customHeight="1">
      <c r="A2" s="379" t="s">
        <v>86</v>
      </c>
      <c r="B2" s="380"/>
      <c r="C2" s="380"/>
      <c r="D2" s="380"/>
      <c r="E2" s="380"/>
      <c r="F2" s="380"/>
      <c r="G2" s="381"/>
      <c r="H2" s="385">
        <v>42833</v>
      </c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</row>
    <row r="3" spans="1:26" ht="16.5" customHeight="1">
      <c r="A3" s="379" t="s">
        <v>87</v>
      </c>
      <c r="B3" s="380"/>
      <c r="C3" s="380"/>
      <c r="D3" s="380"/>
      <c r="E3" s="380"/>
      <c r="F3" s="380"/>
      <c r="G3" s="381"/>
      <c r="H3" s="382" t="s">
        <v>126</v>
      </c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</row>
    <row r="4" spans="1:26" ht="16.5" customHeight="1">
      <c r="A4" s="379" t="s">
        <v>88</v>
      </c>
      <c r="B4" s="380"/>
      <c r="C4" s="380"/>
      <c r="D4" s="380"/>
      <c r="E4" s="380"/>
      <c r="F4" s="380"/>
      <c r="G4" s="381"/>
      <c r="H4" s="382" t="s">
        <v>127</v>
      </c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</row>
    <row r="5" spans="1:26" ht="16.5" customHeight="1">
      <c r="A5" s="379" t="s">
        <v>89</v>
      </c>
      <c r="B5" s="380"/>
      <c r="C5" s="380"/>
      <c r="D5" s="380"/>
      <c r="E5" s="380"/>
      <c r="F5" s="380"/>
      <c r="G5" s="381"/>
      <c r="H5" s="382">
        <v>8</v>
      </c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</row>
    <row r="6" spans="1:26" ht="16.5" customHeight="1">
      <c r="A6" s="379" t="s">
        <v>90</v>
      </c>
      <c r="B6" s="380"/>
      <c r="C6" s="380"/>
      <c r="D6" s="380"/>
      <c r="E6" s="380"/>
      <c r="F6" s="380"/>
      <c r="G6" s="381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</row>
    <row r="7" spans="1:26" ht="16.5" customHeight="1">
      <c r="A7" s="379" t="s">
        <v>91</v>
      </c>
      <c r="B7" s="380"/>
      <c r="C7" s="380"/>
      <c r="D7" s="380"/>
      <c r="E7" s="380"/>
      <c r="F7" s="380"/>
      <c r="G7" s="381"/>
      <c r="H7" s="382" t="s">
        <v>92</v>
      </c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</row>
    <row r="8" ht="15.75" thickBot="1"/>
    <row r="9" spans="1:26" s="239" customFormat="1" ht="66" customHeight="1" thickBot="1">
      <c r="A9" s="377" t="s">
        <v>34</v>
      </c>
      <c r="B9" s="383"/>
      <c r="C9" s="238"/>
      <c r="D9" s="238"/>
      <c r="E9" s="370" t="str">
        <f>A10</f>
        <v>Klohna B.</v>
      </c>
      <c r="F9" s="371"/>
      <c r="G9" s="372" t="str">
        <f>A11</f>
        <v>Škvarnová Ľ.</v>
      </c>
      <c r="H9" s="371"/>
      <c r="I9" s="372" t="str">
        <f>A12</f>
        <v>Tižo M.</v>
      </c>
      <c r="J9" s="371"/>
      <c r="K9" s="384" t="str">
        <f>A13</f>
        <v>Bielak M.</v>
      </c>
      <c r="L9" s="373"/>
      <c r="M9" s="363" t="s">
        <v>93</v>
      </c>
      <c r="N9" s="364"/>
      <c r="O9" s="363" t="s">
        <v>94</v>
      </c>
      <c r="P9" s="364"/>
      <c r="Q9" s="365" t="s">
        <v>40</v>
      </c>
      <c r="R9" s="364"/>
      <c r="S9" s="365" t="s">
        <v>95</v>
      </c>
      <c r="T9" s="364"/>
      <c r="U9" s="365" t="s">
        <v>96</v>
      </c>
      <c r="V9" s="364"/>
      <c r="W9" s="365" t="s">
        <v>97</v>
      </c>
      <c r="X9" s="366"/>
      <c r="Y9" s="363" t="s">
        <v>45</v>
      </c>
      <c r="Z9" s="367"/>
    </row>
    <row r="10" spans="1:26" ht="24.75" customHeight="1" thickBot="1">
      <c r="A10" s="356" t="str">
        <f>ZOZNAM!E5</f>
        <v>Klohna B.</v>
      </c>
      <c r="B10" s="360"/>
      <c r="C10" s="232"/>
      <c r="D10" s="233"/>
      <c r="E10" s="209"/>
      <c r="F10" s="210"/>
      <c r="G10" s="211">
        <v>8</v>
      </c>
      <c r="H10" s="212">
        <v>1</v>
      </c>
      <c r="I10" s="214"/>
      <c r="J10" s="213"/>
      <c r="K10" s="214"/>
      <c r="L10" s="215"/>
      <c r="M10" s="356">
        <v>1</v>
      </c>
      <c r="N10" s="361"/>
      <c r="O10" s="356">
        <v>1</v>
      </c>
      <c r="P10" s="361"/>
      <c r="Q10" s="216">
        <f>IF(AND(G10="",I10="",K10=""),"",G10+I10+K10)</f>
        <v>8</v>
      </c>
      <c r="R10" s="217">
        <f>IF(AND(H10="",J10="",L10=""),"",H10+J10+L10)</f>
        <v>1</v>
      </c>
      <c r="S10" s="358">
        <f>IF(O10="","",ROUND(M10/O10,2))</f>
        <v>1</v>
      </c>
      <c r="T10" s="362"/>
      <c r="U10" s="358">
        <f>IF(O10="","",ROUND((Q10-R10)/O10,2))</f>
        <v>7</v>
      </c>
      <c r="V10" s="362"/>
      <c r="W10" s="358">
        <f>IF(O10="","",ROUND(Q10/O10,2))</f>
        <v>8</v>
      </c>
      <c r="X10" s="359"/>
      <c r="Y10" s="356"/>
      <c r="Z10" s="357"/>
    </row>
    <row r="11" spans="1:26" ht="24.75" customHeight="1" thickBot="1">
      <c r="A11" s="343" t="str">
        <f>ZOZNAM!E6</f>
        <v>Škvarnová Ľ.</v>
      </c>
      <c r="B11" s="353"/>
      <c r="C11" s="234"/>
      <c r="D11" s="235"/>
      <c r="E11" s="218">
        <v>1</v>
      </c>
      <c r="F11" s="213">
        <v>8</v>
      </c>
      <c r="G11" s="209"/>
      <c r="H11" s="210"/>
      <c r="I11" s="219"/>
      <c r="J11" s="212"/>
      <c r="K11" s="214"/>
      <c r="L11" s="215"/>
      <c r="M11" s="343">
        <v>0</v>
      </c>
      <c r="N11" s="354"/>
      <c r="O11" s="343">
        <v>1</v>
      </c>
      <c r="P11" s="354"/>
      <c r="Q11" s="220">
        <f>IF(AND(E11="",I11="",K11=""),"",E11+I11+K11)</f>
        <v>1</v>
      </c>
      <c r="R11" s="221">
        <f>IF(AND(F11="",J11="",L11=""),"",F11+J11+L11)</f>
        <v>8</v>
      </c>
      <c r="S11" s="351">
        <f>IF(O11="","",ROUND(M11/O11,2))</f>
        <v>0</v>
      </c>
      <c r="T11" s="355"/>
      <c r="U11" s="351">
        <f>IF(O11="","",ROUND((Q11-R11)/O11,2))</f>
        <v>-7</v>
      </c>
      <c r="V11" s="355"/>
      <c r="W11" s="351">
        <f>IF(O11="","",ROUND(Q11/O11,2))</f>
        <v>1</v>
      </c>
      <c r="X11" s="352"/>
      <c r="Y11" s="343"/>
      <c r="Z11" s="344"/>
    </row>
    <row r="12" spans="1:26" ht="24.75" customHeight="1" thickBot="1">
      <c r="A12" s="343" t="str">
        <f>ZOZNAM!E7</f>
        <v>Tižo M.</v>
      </c>
      <c r="B12" s="353"/>
      <c r="C12" s="234"/>
      <c r="D12" s="235"/>
      <c r="E12" s="222"/>
      <c r="F12" s="223"/>
      <c r="G12" s="224"/>
      <c r="H12" s="213"/>
      <c r="I12" s="209"/>
      <c r="J12" s="210"/>
      <c r="K12" s="222">
        <v>1</v>
      </c>
      <c r="L12" s="242">
        <v>3</v>
      </c>
      <c r="M12" s="343">
        <v>0</v>
      </c>
      <c r="N12" s="354"/>
      <c r="O12" s="343">
        <v>1</v>
      </c>
      <c r="P12" s="354"/>
      <c r="Q12" s="220">
        <f>IF(AND(E12="",G12="",K12=""),"",E12+G12+K12)</f>
        <v>1</v>
      </c>
      <c r="R12" s="221">
        <f>IF(AND(F12="",H12="",L12=""),"",F12+H12+L12)</f>
        <v>3</v>
      </c>
      <c r="S12" s="351">
        <f>IF(O12="","",ROUND(M12/O12,2))</f>
        <v>0</v>
      </c>
      <c r="T12" s="355"/>
      <c r="U12" s="351">
        <f>IF(O12="","",ROUND((Q12-R12)/O12,2))</f>
        <v>-2</v>
      </c>
      <c r="V12" s="355"/>
      <c r="W12" s="351">
        <f>IF(O12="","",ROUND(Q12/O12,2))</f>
        <v>1</v>
      </c>
      <c r="X12" s="352"/>
      <c r="Y12" s="343"/>
      <c r="Z12" s="344"/>
    </row>
    <row r="13" spans="1:26" ht="24.75" customHeight="1" thickBot="1">
      <c r="A13" s="341" t="str">
        <f>SKUPINY!C10</f>
        <v>Bielak M.</v>
      </c>
      <c r="B13" s="342"/>
      <c r="C13" s="236"/>
      <c r="D13" s="237"/>
      <c r="E13" s="227"/>
      <c r="F13" s="228"/>
      <c r="G13" s="229"/>
      <c r="H13" s="228"/>
      <c r="I13" s="229">
        <v>3</v>
      </c>
      <c r="J13" s="228">
        <v>1</v>
      </c>
      <c r="K13" s="240"/>
      <c r="L13" s="241"/>
      <c r="M13" s="345">
        <v>1</v>
      </c>
      <c r="N13" s="346"/>
      <c r="O13" s="345">
        <v>1</v>
      </c>
      <c r="P13" s="346"/>
      <c r="Q13" s="230">
        <f>IF(AND(E13="",G13="",I13=""),"",E13+G13+I13)</f>
        <v>3</v>
      </c>
      <c r="R13" s="231">
        <f>IF(AND(F13="",H13="",J13=""),"",F13+H13+J13)</f>
        <v>1</v>
      </c>
      <c r="S13" s="347">
        <f>IF(O13="","",ROUND(M13/O13,2))</f>
        <v>1</v>
      </c>
      <c r="T13" s="348"/>
      <c r="U13" s="347">
        <f>IF(O13="","",(Q13-R13)/O13)</f>
        <v>2</v>
      </c>
      <c r="V13" s="348"/>
      <c r="W13" s="347">
        <f>IF(O13="","",ROUND(Q13/O13,2))</f>
        <v>3</v>
      </c>
      <c r="X13" s="349"/>
      <c r="Y13" s="345"/>
      <c r="Z13" s="350"/>
    </row>
    <row r="14" ht="13.5" customHeight="1" thickBot="1"/>
    <row r="15" spans="1:26" s="239" customFormat="1" ht="63.75" customHeight="1" thickBot="1">
      <c r="A15" s="377" t="s">
        <v>35</v>
      </c>
      <c r="B15" s="378"/>
      <c r="C15" s="238"/>
      <c r="D15" s="238"/>
      <c r="E15" s="370" t="str">
        <f>A16</f>
        <v>Burianek A.</v>
      </c>
      <c r="F15" s="371"/>
      <c r="G15" s="372" t="str">
        <f>A17</f>
        <v>Rostašová E.</v>
      </c>
      <c r="H15" s="371"/>
      <c r="I15" s="372" t="str">
        <f>A18</f>
        <v>Smolková M.</v>
      </c>
      <c r="J15" s="371"/>
      <c r="K15" s="372" t="str">
        <f>A19</f>
        <v>Fábry F.</v>
      </c>
      <c r="L15" s="373"/>
      <c r="M15" s="363" t="s">
        <v>93</v>
      </c>
      <c r="N15" s="364"/>
      <c r="O15" s="363" t="s">
        <v>94</v>
      </c>
      <c r="P15" s="364"/>
      <c r="Q15" s="365" t="s">
        <v>40</v>
      </c>
      <c r="R15" s="364"/>
      <c r="S15" s="365" t="s">
        <v>95</v>
      </c>
      <c r="T15" s="364"/>
      <c r="U15" s="365" t="s">
        <v>96</v>
      </c>
      <c r="V15" s="364"/>
      <c r="W15" s="365" t="s">
        <v>97</v>
      </c>
      <c r="X15" s="366"/>
      <c r="Y15" s="363" t="s">
        <v>45</v>
      </c>
      <c r="Z15" s="367"/>
    </row>
    <row r="16" spans="1:26" ht="24.75" customHeight="1" thickBot="1">
      <c r="A16" s="356" t="str">
        <f>ZOZNAM!E9</f>
        <v>Burianek A.</v>
      </c>
      <c r="B16" s="360"/>
      <c r="C16" s="232"/>
      <c r="D16" s="233"/>
      <c r="E16" s="209"/>
      <c r="F16" s="210"/>
      <c r="G16" s="211">
        <v>11</v>
      </c>
      <c r="H16" s="399">
        <v>2</v>
      </c>
      <c r="I16" s="214"/>
      <c r="J16" s="213"/>
      <c r="K16" s="214"/>
      <c r="L16" s="215"/>
      <c r="M16" s="356">
        <v>1</v>
      </c>
      <c r="N16" s="361"/>
      <c r="O16" s="356">
        <v>1</v>
      </c>
      <c r="P16" s="361"/>
      <c r="Q16" s="216">
        <f>IF(AND(G16="",I16="",K16=""),"",G16+I16+K16)</f>
        <v>11</v>
      </c>
      <c r="R16" s="217">
        <f>IF(AND(H16="",J16="",L16=""),"",H16+J16+L16)</f>
        <v>2</v>
      </c>
      <c r="S16" s="358">
        <f>IF(O16="","",ROUND(M16/O16,2))</f>
        <v>1</v>
      </c>
      <c r="T16" s="362"/>
      <c r="U16" s="358">
        <f>IF(O16="","",ROUND((Q16-R16)/O16,2))</f>
        <v>9</v>
      </c>
      <c r="V16" s="362"/>
      <c r="W16" s="358">
        <f>IF(O16="","",ROUND(Q16/O16,2))</f>
        <v>11</v>
      </c>
      <c r="X16" s="359"/>
      <c r="Y16" s="356"/>
      <c r="Z16" s="357"/>
    </row>
    <row r="17" spans="1:26" ht="24.75" customHeight="1" thickBot="1">
      <c r="A17" s="343" t="str">
        <f>ZOZNAM!E10</f>
        <v>Rostašová E.</v>
      </c>
      <c r="B17" s="353"/>
      <c r="C17" s="234"/>
      <c r="D17" s="235"/>
      <c r="E17" s="400">
        <v>2</v>
      </c>
      <c r="F17" s="213">
        <v>11</v>
      </c>
      <c r="G17" s="209"/>
      <c r="H17" s="210"/>
      <c r="I17" s="219"/>
      <c r="J17" s="212"/>
      <c r="K17" s="214"/>
      <c r="L17" s="215"/>
      <c r="M17" s="343">
        <v>0</v>
      </c>
      <c r="N17" s="354"/>
      <c r="O17" s="343">
        <v>1</v>
      </c>
      <c r="P17" s="354"/>
      <c r="Q17" s="220">
        <f>IF(AND(E17="",I17="",K17=""),"",E17+I17+K17)</f>
        <v>2</v>
      </c>
      <c r="R17" s="221">
        <f>IF(AND(F17="",J17="",L17=""),"",F17+J17+L17)</f>
        <v>11</v>
      </c>
      <c r="S17" s="351">
        <f>IF(O17="","",ROUND(M17/O17,2))</f>
        <v>0</v>
      </c>
      <c r="T17" s="355"/>
      <c r="U17" s="351">
        <f>IF(O17="","",ROUND((Q17-R17)/O17,2))</f>
        <v>-9</v>
      </c>
      <c r="V17" s="355"/>
      <c r="W17" s="351">
        <f>IF(O17="","",ROUND(Q17/O17,2))</f>
        <v>2</v>
      </c>
      <c r="X17" s="352"/>
      <c r="Y17" s="343"/>
      <c r="Z17" s="344"/>
    </row>
    <row r="18" spans="1:26" ht="24.75" customHeight="1" thickBot="1">
      <c r="A18" s="343" t="str">
        <f>ZOZNAM!E11</f>
        <v>Smolková M.</v>
      </c>
      <c r="B18" s="353"/>
      <c r="C18" s="234"/>
      <c r="D18" s="235"/>
      <c r="E18" s="222"/>
      <c r="F18" s="223"/>
      <c r="G18" s="224"/>
      <c r="H18" s="213"/>
      <c r="I18" s="209"/>
      <c r="J18" s="210"/>
      <c r="K18" s="222">
        <v>8</v>
      </c>
      <c r="L18" s="242">
        <v>0</v>
      </c>
      <c r="M18" s="343">
        <v>1</v>
      </c>
      <c r="N18" s="354"/>
      <c r="O18" s="343">
        <v>1</v>
      </c>
      <c r="P18" s="354"/>
      <c r="Q18" s="220">
        <f>IF(AND(E18="",G18="",K18=""),"",E18+G18+K18)</f>
        <v>8</v>
      </c>
      <c r="R18" s="221">
        <f>IF(AND(F18="",H18="",L18=""),"",F18+H18+L18)</f>
        <v>0</v>
      </c>
      <c r="S18" s="351">
        <f>IF(O18="","",ROUND(M18/O18,2))</f>
        <v>1</v>
      </c>
      <c r="T18" s="355"/>
      <c r="U18" s="351">
        <f>IF(O18="","",ROUND((Q18-R18)/O18,2))</f>
        <v>8</v>
      </c>
      <c r="V18" s="355"/>
      <c r="W18" s="351">
        <f>IF(O18="","",ROUND(Q18/O18,2))</f>
        <v>8</v>
      </c>
      <c r="X18" s="352"/>
      <c r="Y18" s="343"/>
      <c r="Z18" s="344"/>
    </row>
    <row r="19" spans="1:26" ht="24.75" customHeight="1" thickBot="1">
      <c r="A19" s="374" t="str">
        <f>ZOZNAM!E12</f>
        <v>Fábry F.</v>
      </c>
      <c r="B19" s="375"/>
      <c r="C19" s="375"/>
      <c r="D19" s="376"/>
      <c r="E19" s="227"/>
      <c r="F19" s="228"/>
      <c r="G19" s="229"/>
      <c r="H19" s="228"/>
      <c r="I19" s="229">
        <v>0</v>
      </c>
      <c r="J19" s="228">
        <v>8</v>
      </c>
      <c r="K19" s="240"/>
      <c r="L19" s="241"/>
      <c r="M19" s="345">
        <v>0</v>
      </c>
      <c r="N19" s="346"/>
      <c r="O19" s="345">
        <v>1</v>
      </c>
      <c r="P19" s="346"/>
      <c r="Q19" s="230">
        <f>IF(AND(E19="",G19="",I19=""),"",E19+G19+I19)</f>
        <v>0</v>
      </c>
      <c r="R19" s="231">
        <f>IF(AND(F19="",H19="",J19=""),"",F19+H19+J19)</f>
        <v>8</v>
      </c>
      <c r="S19" s="347">
        <f>IF(O19="","",ROUND(M19/O19,2))</f>
        <v>0</v>
      </c>
      <c r="T19" s="348"/>
      <c r="U19" s="347">
        <f>IF(O19="","",(Q19-R19)/O19)</f>
        <v>-8</v>
      </c>
      <c r="V19" s="348"/>
      <c r="W19" s="347">
        <f>IF(O19="","",ROUND(Q19/O19,2))</f>
        <v>0</v>
      </c>
      <c r="X19" s="349"/>
      <c r="Y19" s="345"/>
      <c r="Z19" s="350"/>
    </row>
    <row r="21" spans="1:26" s="244" customFormat="1" ht="66.75" customHeight="1" hidden="1" thickBot="1">
      <c r="A21" s="368" t="s">
        <v>36</v>
      </c>
      <c r="B21" s="369"/>
      <c r="C21" s="243"/>
      <c r="D21" s="243"/>
      <c r="E21" s="370" t="str">
        <f>A22</f>
        <v>Strehársky M.</v>
      </c>
      <c r="F21" s="371"/>
      <c r="G21" s="372" t="str">
        <f>A23</f>
        <v>Prášil M.</v>
      </c>
      <c r="H21" s="371"/>
      <c r="I21" s="372" t="str">
        <f>A24</f>
        <v>Žitňáková Ž.</v>
      </c>
      <c r="J21" s="371"/>
      <c r="K21" s="372" t="str">
        <f>A25</f>
        <v>Mihová I.</v>
      </c>
      <c r="L21" s="373"/>
      <c r="M21" s="363" t="s">
        <v>93</v>
      </c>
      <c r="N21" s="364"/>
      <c r="O21" s="363" t="s">
        <v>94</v>
      </c>
      <c r="P21" s="364"/>
      <c r="Q21" s="365" t="s">
        <v>40</v>
      </c>
      <c r="R21" s="364"/>
      <c r="S21" s="365" t="s">
        <v>95</v>
      </c>
      <c r="T21" s="364"/>
      <c r="U21" s="365" t="s">
        <v>96</v>
      </c>
      <c r="V21" s="364"/>
      <c r="W21" s="365" t="s">
        <v>97</v>
      </c>
      <c r="X21" s="366"/>
      <c r="Y21" s="363" t="s">
        <v>45</v>
      </c>
      <c r="Z21" s="367"/>
    </row>
    <row r="22" spans="1:26" ht="24.75" customHeight="1" hidden="1" thickBot="1">
      <c r="A22" s="356" t="s">
        <v>100</v>
      </c>
      <c r="B22" s="360"/>
      <c r="C22" s="232"/>
      <c r="D22" s="233"/>
      <c r="E22" s="209"/>
      <c r="F22" s="210"/>
      <c r="G22" s="211">
        <v>3</v>
      </c>
      <c r="H22" s="212">
        <v>2</v>
      </c>
      <c r="I22" s="214">
        <v>12</v>
      </c>
      <c r="J22" s="213">
        <v>0</v>
      </c>
      <c r="K22" s="214">
        <v>22</v>
      </c>
      <c r="L22" s="215">
        <v>0</v>
      </c>
      <c r="M22" s="356">
        <v>3</v>
      </c>
      <c r="N22" s="361"/>
      <c r="O22" s="356">
        <v>3</v>
      </c>
      <c r="P22" s="361"/>
      <c r="Q22" s="216">
        <f>IF(AND(G22="",I22="",K22=""),"",G22+I22+K22)</f>
        <v>37</v>
      </c>
      <c r="R22" s="217">
        <f>IF(AND(H22="",J22="",L22=""),"",H22+J22+L22)</f>
        <v>2</v>
      </c>
      <c r="S22" s="358">
        <f>IF(O22="","",ROUND(M22/O22,2))</f>
        <v>1</v>
      </c>
      <c r="T22" s="362"/>
      <c r="U22" s="358">
        <f>IF(O22="","",ROUND((Q22-R22)/O22,2))</f>
        <v>11.67</v>
      </c>
      <c r="V22" s="362"/>
      <c r="W22" s="358">
        <f>IF(O22="","",ROUND(Q22/O22,2))</f>
        <v>12.33</v>
      </c>
      <c r="X22" s="359"/>
      <c r="Y22" s="356">
        <v>1</v>
      </c>
      <c r="Z22" s="357"/>
    </row>
    <row r="23" spans="1:26" ht="24.75" customHeight="1" hidden="1" thickBot="1">
      <c r="A23" s="343" t="s">
        <v>101</v>
      </c>
      <c r="B23" s="353"/>
      <c r="C23" s="234"/>
      <c r="D23" s="235"/>
      <c r="E23" s="218">
        <v>2</v>
      </c>
      <c r="F23" s="213">
        <v>3</v>
      </c>
      <c r="G23" s="209"/>
      <c r="H23" s="210"/>
      <c r="I23" s="219">
        <v>6</v>
      </c>
      <c r="J23" s="212">
        <v>3</v>
      </c>
      <c r="K23" s="214">
        <v>9</v>
      </c>
      <c r="L23" s="215">
        <v>0</v>
      </c>
      <c r="M23" s="343">
        <v>2</v>
      </c>
      <c r="N23" s="354"/>
      <c r="O23" s="343">
        <v>3</v>
      </c>
      <c r="P23" s="354"/>
      <c r="Q23" s="220">
        <f>IF(AND(E23="",I23="",K23=""),"",E23+I23+K23)</f>
        <v>17</v>
      </c>
      <c r="R23" s="221">
        <f>IF(AND(F23="",J23="",L23=""),"",F23+J23+L23)</f>
        <v>6</v>
      </c>
      <c r="S23" s="351">
        <f>IF(O23="","",ROUND(M23/O23,2))</f>
        <v>0.67</v>
      </c>
      <c r="T23" s="355"/>
      <c r="U23" s="351">
        <f>IF(O23="","",ROUND((Q23-R23)/O23,2))</f>
        <v>3.67</v>
      </c>
      <c r="V23" s="355"/>
      <c r="W23" s="351">
        <f>IF(O23="","",ROUND(Q23/O23,2))</f>
        <v>5.67</v>
      </c>
      <c r="X23" s="352"/>
      <c r="Y23" s="343">
        <v>2</v>
      </c>
      <c r="Z23" s="344"/>
    </row>
    <row r="24" spans="1:26" ht="24.75" customHeight="1" hidden="1" thickBot="1">
      <c r="A24" s="343" t="s">
        <v>102</v>
      </c>
      <c r="B24" s="353"/>
      <c r="C24" s="234"/>
      <c r="D24" s="235"/>
      <c r="E24" s="222">
        <v>0</v>
      </c>
      <c r="F24" s="223">
        <v>12</v>
      </c>
      <c r="G24" s="224">
        <v>3</v>
      </c>
      <c r="H24" s="213">
        <v>6</v>
      </c>
      <c r="I24" s="209"/>
      <c r="J24" s="210"/>
      <c r="K24" s="225">
        <v>8</v>
      </c>
      <c r="L24" s="226">
        <v>0</v>
      </c>
      <c r="M24" s="343">
        <v>1</v>
      </c>
      <c r="N24" s="354"/>
      <c r="O24" s="343">
        <v>3</v>
      </c>
      <c r="P24" s="354"/>
      <c r="Q24" s="220">
        <f>IF(AND(E24="",G24="",K24=""),"",E24+G24+K24)</f>
        <v>11</v>
      </c>
      <c r="R24" s="221">
        <f>IF(AND(F24="",H24="",L24=""),"",F24+H24+L24)</f>
        <v>18</v>
      </c>
      <c r="S24" s="351">
        <f>IF(O24="","",ROUND(M24/O24,2))</f>
        <v>0.33</v>
      </c>
      <c r="T24" s="355"/>
      <c r="U24" s="351">
        <f>IF(O24="","",ROUND((Q24-R24)/O24,2))</f>
        <v>-2.33</v>
      </c>
      <c r="V24" s="355"/>
      <c r="W24" s="351">
        <f>IF(O24="","",ROUND(Q24/O24,2))</f>
        <v>3.67</v>
      </c>
      <c r="X24" s="352"/>
      <c r="Y24" s="343">
        <v>3</v>
      </c>
      <c r="Z24" s="344"/>
    </row>
    <row r="25" spans="1:26" ht="24.75" customHeight="1" hidden="1" thickBot="1">
      <c r="A25" s="341" t="s">
        <v>98</v>
      </c>
      <c r="B25" s="342"/>
      <c r="C25" s="236"/>
      <c r="D25" s="237"/>
      <c r="E25" s="227">
        <v>0</v>
      </c>
      <c r="F25" s="228">
        <v>22</v>
      </c>
      <c r="G25" s="229">
        <v>0</v>
      </c>
      <c r="H25" s="228">
        <v>9</v>
      </c>
      <c r="I25" s="229">
        <v>0</v>
      </c>
      <c r="J25" s="228">
        <v>8</v>
      </c>
      <c r="K25" s="209"/>
      <c r="L25" s="210"/>
      <c r="M25" s="345">
        <v>0</v>
      </c>
      <c r="N25" s="346"/>
      <c r="O25" s="345">
        <v>3</v>
      </c>
      <c r="P25" s="346"/>
      <c r="Q25" s="230">
        <f>IF(AND(E25="",G25="",I25=""),"",E25+G25+I25)</f>
        <v>0</v>
      </c>
      <c r="R25" s="231">
        <f>IF(AND(F25="",H25="",J25=""),"",F25+H25+J25)</f>
        <v>39</v>
      </c>
      <c r="S25" s="347">
        <f>IF(O25="","",ROUND(M25/O25,2))</f>
        <v>0</v>
      </c>
      <c r="T25" s="348"/>
      <c r="U25" s="347">
        <f>IF(O25="","",(Q25-R25)/O25)</f>
        <v>-13</v>
      </c>
      <c r="V25" s="348"/>
      <c r="W25" s="347">
        <f>IF(O25="","",ROUND(Q25/O25,2))</f>
        <v>0</v>
      </c>
      <c r="X25" s="349"/>
      <c r="Y25" s="345">
        <v>4</v>
      </c>
      <c r="Z25" s="350"/>
    </row>
    <row r="26" ht="15.75" hidden="1" thickBot="1"/>
    <row r="27" spans="1:26" s="244" customFormat="1" ht="66.75" customHeight="1" hidden="1" thickBot="1">
      <c r="A27" s="368" t="s">
        <v>36</v>
      </c>
      <c r="B27" s="369"/>
      <c r="C27" s="243"/>
      <c r="D27" s="243"/>
      <c r="E27" s="370" t="str">
        <f>A28</f>
        <v>Strehársky M.</v>
      </c>
      <c r="F27" s="371"/>
      <c r="G27" s="372" t="str">
        <f>A29</f>
        <v>Prášil M.</v>
      </c>
      <c r="H27" s="371"/>
      <c r="I27" s="372" t="str">
        <f>A30</f>
        <v>Žitňáková Ž.</v>
      </c>
      <c r="J27" s="371"/>
      <c r="K27" s="372">
        <f>A31</f>
        <v>0</v>
      </c>
      <c r="L27" s="373"/>
      <c r="M27" s="363" t="s">
        <v>93</v>
      </c>
      <c r="N27" s="364"/>
      <c r="O27" s="363" t="s">
        <v>94</v>
      </c>
      <c r="P27" s="364"/>
      <c r="Q27" s="365" t="s">
        <v>40</v>
      </c>
      <c r="R27" s="364"/>
      <c r="S27" s="365" t="s">
        <v>95</v>
      </c>
      <c r="T27" s="364"/>
      <c r="U27" s="365" t="s">
        <v>96</v>
      </c>
      <c r="V27" s="364"/>
      <c r="W27" s="365" t="s">
        <v>97</v>
      </c>
      <c r="X27" s="366"/>
      <c r="Y27" s="363" t="s">
        <v>45</v>
      </c>
      <c r="Z27" s="367"/>
    </row>
    <row r="28" spans="1:26" ht="24.75" customHeight="1" hidden="1" thickBot="1">
      <c r="A28" s="356" t="s">
        <v>100</v>
      </c>
      <c r="B28" s="360"/>
      <c r="C28" s="232"/>
      <c r="D28" s="233"/>
      <c r="E28" s="209"/>
      <c r="F28" s="210"/>
      <c r="G28" s="211">
        <v>3</v>
      </c>
      <c r="H28" s="212">
        <v>2</v>
      </c>
      <c r="I28" s="214">
        <v>12</v>
      </c>
      <c r="J28" s="213">
        <v>0</v>
      </c>
      <c r="K28" s="214"/>
      <c r="L28" s="215"/>
      <c r="M28" s="356">
        <v>3</v>
      </c>
      <c r="N28" s="361"/>
      <c r="O28" s="356">
        <v>2</v>
      </c>
      <c r="P28" s="361"/>
      <c r="Q28" s="216">
        <f>IF(AND(G28="",I28="",K28=""),"",G28+I28+K28)</f>
        <v>15</v>
      </c>
      <c r="R28" s="217">
        <f>IF(AND(H28="",J28="",L28=""),"",H28+J28+L28)</f>
        <v>2</v>
      </c>
      <c r="S28" s="358">
        <f>IF(O28="","",ROUND(M28/O28,2))</f>
        <v>1.5</v>
      </c>
      <c r="T28" s="362"/>
      <c r="U28" s="358">
        <f>IF(O28="","",ROUND((Q28-R28)/O28,2))</f>
        <v>6.5</v>
      </c>
      <c r="V28" s="362"/>
      <c r="W28" s="358">
        <f>IF(O28="","",ROUND(Q28/O28,2))</f>
        <v>7.5</v>
      </c>
      <c r="X28" s="359"/>
      <c r="Y28" s="356">
        <v>1</v>
      </c>
      <c r="Z28" s="357"/>
    </row>
    <row r="29" spans="1:26" ht="24.75" customHeight="1" hidden="1" thickBot="1">
      <c r="A29" s="343" t="s">
        <v>101</v>
      </c>
      <c r="B29" s="353"/>
      <c r="C29" s="234"/>
      <c r="D29" s="235"/>
      <c r="E29" s="218">
        <v>2</v>
      </c>
      <c r="F29" s="213">
        <v>3</v>
      </c>
      <c r="G29" s="209"/>
      <c r="H29" s="210"/>
      <c r="I29" s="219">
        <v>6</v>
      </c>
      <c r="J29" s="212">
        <v>3</v>
      </c>
      <c r="K29" s="214"/>
      <c r="L29" s="215"/>
      <c r="M29" s="343">
        <v>1</v>
      </c>
      <c r="N29" s="354"/>
      <c r="O29" s="343">
        <v>2</v>
      </c>
      <c r="P29" s="354"/>
      <c r="Q29" s="220">
        <f>IF(AND(E29="",I29="",K29=""),"",E29+I29+K29)</f>
        <v>8</v>
      </c>
      <c r="R29" s="221">
        <f>IF(AND(F29="",J29="",L29=""),"",F29+J29+L29)</f>
        <v>6</v>
      </c>
      <c r="S29" s="351">
        <f>IF(O29="","",ROUND(M29/O29,2))</f>
        <v>0.5</v>
      </c>
      <c r="T29" s="355"/>
      <c r="U29" s="351">
        <f>IF(O29="","",ROUND((Q29-R29)/O29,2))</f>
        <v>1</v>
      </c>
      <c r="V29" s="355"/>
      <c r="W29" s="351">
        <f>IF(O29="","",ROUND(Q29/O29,2))</f>
        <v>4</v>
      </c>
      <c r="X29" s="352"/>
      <c r="Y29" s="343">
        <v>2</v>
      </c>
      <c r="Z29" s="344"/>
    </row>
    <row r="30" spans="1:26" ht="24.75" customHeight="1" hidden="1" thickBot="1">
      <c r="A30" s="343" t="s">
        <v>102</v>
      </c>
      <c r="B30" s="353"/>
      <c r="C30" s="234"/>
      <c r="D30" s="235"/>
      <c r="E30" s="222">
        <v>0</v>
      </c>
      <c r="F30" s="223">
        <v>12</v>
      </c>
      <c r="G30" s="224">
        <v>3</v>
      </c>
      <c r="H30" s="213">
        <v>6</v>
      </c>
      <c r="I30" s="209"/>
      <c r="J30" s="210"/>
      <c r="K30" s="225"/>
      <c r="L30" s="226"/>
      <c r="M30" s="343">
        <v>1</v>
      </c>
      <c r="N30" s="354"/>
      <c r="O30" s="343">
        <v>2</v>
      </c>
      <c r="P30" s="354"/>
      <c r="Q30" s="220">
        <f>IF(AND(E30="",G30="",K30=""),"",E30+G30+K30)</f>
        <v>3</v>
      </c>
      <c r="R30" s="221">
        <f>IF(AND(F30="",H30="",L30=""),"",F30+H30+L30)</f>
        <v>18</v>
      </c>
      <c r="S30" s="351">
        <f>IF(O30="","",ROUND(M30/O30,2))</f>
        <v>0.5</v>
      </c>
      <c r="T30" s="355"/>
      <c r="U30" s="351">
        <f>IF(O30="","",ROUND((Q30-R30)/O30,2))</f>
        <v>-7.5</v>
      </c>
      <c r="V30" s="355"/>
      <c r="W30" s="351">
        <f>IF(O30="","",ROUND(Q30/O30,2))</f>
        <v>1.5</v>
      </c>
      <c r="X30" s="352"/>
      <c r="Y30" s="343">
        <v>3</v>
      </c>
      <c r="Z30" s="344"/>
    </row>
    <row r="31" spans="1:26" ht="24.75" customHeight="1" hidden="1" thickBot="1">
      <c r="A31" s="341"/>
      <c r="B31" s="342"/>
      <c r="C31" s="236"/>
      <c r="D31" s="237"/>
      <c r="E31" s="227"/>
      <c r="F31" s="228"/>
      <c r="G31" s="229"/>
      <c r="H31" s="228"/>
      <c r="I31" s="229"/>
      <c r="J31" s="228"/>
      <c r="K31" s="209"/>
      <c r="L31" s="210"/>
      <c r="M31" s="345"/>
      <c r="N31" s="346"/>
      <c r="O31" s="345"/>
      <c r="P31" s="346"/>
      <c r="Q31" s="230"/>
      <c r="R31" s="231"/>
      <c r="S31" s="347"/>
      <c r="T31" s="348"/>
      <c r="U31" s="347"/>
      <c r="V31" s="348"/>
      <c r="W31" s="347"/>
      <c r="X31" s="349"/>
      <c r="Y31" s="345"/>
      <c r="Z31" s="350"/>
    </row>
    <row r="32" ht="15" hidden="1"/>
    <row r="33" ht="15" hidden="1"/>
    <row r="34" ht="15" hidden="1"/>
  </sheetData>
  <sheetProtection/>
  <mergeCells count="174">
    <mergeCell ref="Y30:Z30"/>
    <mergeCell ref="A31:B31"/>
    <mergeCell ref="M31:N31"/>
    <mergeCell ref="O31:P31"/>
    <mergeCell ref="S31:T31"/>
    <mergeCell ref="U31:V31"/>
    <mergeCell ref="W31:X31"/>
    <mergeCell ref="Y31:Z31"/>
    <mergeCell ref="A30:B30"/>
    <mergeCell ref="M30:N30"/>
    <mergeCell ref="O30:P30"/>
    <mergeCell ref="S30:T30"/>
    <mergeCell ref="U30:V30"/>
    <mergeCell ref="W30:X30"/>
    <mergeCell ref="Y28:Z28"/>
    <mergeCell ref="A29:B29"/>
    <mergeCell ref="M29:N29"/>
    <mergeCell ref="O29:P29"/>
    <mergeCell ref="S29:T29"/>
    <mergeCell ref="U29:V29"/>
    <mergeCell ref="W29:X29"/>
    <mergeCell ref="Y29:Z29"/>
    <mergeCell ref="A28:B28"/>
    <mergeCell ref="M28:N28"/>
    <mergeCell ref="O28:P28"/>
    <mergeCell ref="S28:T28"/>
    <mergeCell ref="U28:V28"/>
    <mergeCell ref="W28:X28"/>
    <mergeCell ref="O27:P27"/>
    <mergeCell ref="Q27:R27"/>
    <mergeCell ref="S27:T27"/>
    <mergeCell ref="U27:V27"/>
    <mergeCell ref="W27:X27"/>
    <mergeCell ref="Y27:Z27"/>
    <mergeCell ref="A27:B27"/>
    <mergeCell ref="E27:F27"/>
    <mergeCell ref="G27:H27"/>
    <mergeCell ref="I27:J27"/>
    <mergeCell ref="K27:L27"/>
    <mergeCell ref="M27:N27"/>
    <mergeCell ref="A1:G1"/>
    <mergeCell ref="H1:Z1"/>
    <mergeCell ref="A2:G2"/>
    <mergeCell ref="H2:Z2"/>
    <mergeCell ref="A3:G3"/>
    <mergeCell ref="H3:Z3"/>
    <mergeCell ref="A4:G4"/>
    <mergeCell ref="H4:Z4"/>
    <mergeCell ref="A5:G5"/>
    <mergeCell ref="H5:Z5"/>
    <mergeCell ref="A6:G6"/>
    <mergeCell ref="H6:Z6"/>
    <mergeCell ref="A7:G7"/>
    <mergeCell ref="H7:Z7"/>
    <mergeCell ref="A9:B9"/>
    <mergeCell ref="E9:F9"/>
    <mergeCell ref="G9:H9"/>
    <mergeCell ref="I9:J9"/>
    <mergeCell ref="K9:L9"/>
    <mergeCell ref="M9:N9"/>
    <mergeCell ref="O9:P9"/>
    <mergeCell ref="Q9:R9"/>
    <mergeCell ref="A10:B10"/>
    <mergeCell ref="A11:B11"/>
    <mergeCell ref="S9:T9"/>
    <mergeCell ref="U9:V9"/>
    <mergeCell ref="W9:X9"/>
    <mergeCell ref="Y9:Z9"/>
    <mergeCell ref="M10:N10"/>
    <mergeCell ref="O10:P10"/>
    <mergeCell ref="S10:T10"/>
    <mergeCell ref="U10:V10"/>
    <mergeCell ref="Y10:Z10"/>
    <mergeCell ref="M11:N11"/>
    <mergeCell ref="O11:P11"/>
    <mergeCell ref="S11:T11"/>
    <mergeCell ref="U11:V11"/>
    <mergeCell ref="W11:X11"/>
    <mergeCell ref="Y11:Z11"/>
    <mergeCell ref="W10:X10"/>
    <mergeCell ref="A12:B12"/>
    <mergeCell ref="M12:N12"/>
    <mergeCell ref="O12:P12"/>
    <mergeCell ref="S12:T12"/>
    <mergeCell ref="U12:V12"/>
    <mergeCell ref="W12:X12"/>
    <mergeCell ref="Y12:Z12"/>
    <mergeCell ref="M13:N13"/>
    <mergeCell ref="O13:P13"/>
    <mergeCell ref="S13:T13"/>
    <mergeCell ref="U13:V13"/>
    <mergeCell ref="W13:X13"/>
    <mergeCell ref="Y13:Z13"/>
    <mergeCell ref="A15:B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Y17:Z17"/>
    <mergeCell ref="A16:B16"/>
    <mergeCell ref="A17:B17"/>
    <mergeCell ref="M16:N16"/>
    <mergeCell ref="O16:P16"/>
    <mergeCell ref="S16:T16"/>
    <mergeCell ref="U16:V16"/>
    <mergeCell ref="W16:X16"/>
    <mergeCell ref="O18:P18"/>
    <mergeCell ref="S18:T18"/>
    <mergeCell ref="U18:V18"/>
    <mergeCell ref="W18:X18"/>
    <mergeCell ref="Y16:Z16"/>
    <mergeCell ref="M17:N17"/>
    <mergeCell ref="O17:P17"/>
    <mergeCell ref="S17:T17"/>
    <mergeCell ref="U17:V17"/>
    <mergeCell ref="W17:X17"/>
    <mergeCell ref="Y18:Z18"/>
    <mergeCell ref="A19:D19"/>
    <mergeCell ref="M19:N19"/>
    <mergeCell ref="O19:P19"/>
    <mergeCell ref="S19:T19"/>
    <mergeCell ref="U19:V19"/>
    <mergeCell ref="W19:X19"/>
    <mergeCell ref="Y19:Z19"/>
    <mergeCell ref="A18:B18"/>
    <mergeCell ref="M18:N18"/>
    <mergeCell ref="A21:B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W23:X23"/>
    <mergeCell ref="Y23:Z23"/>
    <mergeCell ref="W22:X22"/>
    <mergeCell ref="A22:B22"/>
    <mergeCell ref="A23:B23"/>
    <mergeCell ref="M22:N22"/>
    <mergeCell ref="O22:P22"/>
    <mergeCell ref="S22:T22"/>
    <mergeCell ref="U22:V22"/>
    <mergeCell ref="A25:B25"/>
    <mergeCell ref="M24:N24"/>
    <mergeCell ref="O24:P24"/>
    <mergeCell ref="S24:T24"/>
    <mergeCell ref="U24:V24"/>
    <mergeCell ref="Y22:Z22"/>
    <mergeCell ref="M23:N23"/>
    <mergeCell ref="O23:P23"/>
    <mergeCell ref="S23:T23"/>
    <mergeCell ref="U23:V23"/>
    <mergeCell ref="A13:B13"/>
    <mergeCell ref="Y24:Z24"/>
    <mergeCell ref="M25:N25"/>
    <mergeCell ref="O25:P25"/>
    <mergeCell ref="S25:T25"/>
    <mergeCell ref="U25:V25"/>
    <mergeCell ref="W25:X25"/>
    <mergeCell ref="Y25:Z25"/>
    <mergeCell ref="W24:X24"/>
    <mergeCell ref="A24:B24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  <rowBreaks count="1" manualBreakCount="1">
    <brk id="1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1"/>
  <sheetViews>
    <sheetView showGridLines="0" zoomScalePageLayoutView="0" workbookViewId="0" topLeftCell="A4">
      <selection activeCell="N8" sqref="N1:N16384"/>
    </sheetView>
  </sheetViews>
  <sheetFormatPr defaultColWidth="9.00390625" defaultRowHeight="12.75"/>
  <cols>
    <col min="1" max="1" width="4.75390625" style="207" customWidth="1"/>
    <col min="2" max="2" width="8.125" style="207" customWidth="1"/>
    <col min="3" max="4" width="5.75390625" style="207" customWidth="1"/>
    <col min="5" max="5" width="5.75390625" style="207" hidden="1" customWidth="1"/>
    <col min="6" max="7" width="5.75390625" style="207" customWidth="1"/>
    <col min="8" max="8" width="5.75390625" style="207" hidden="1" customWidth="1"/>
    <col min="9" max="10" width="5.75390625" style="207" customWidth="1"/>
    <col min="11" max="11" width="5.75390625" style="207" hidden="1" customWidth="1"/>
    <col min="12" max="13" width="5.75390625" style="207" customWidth="1"/>
    <col min="14" max="14" width="5.75390625" style="207" hidden="1" customWidth="1"/>
    <col min="15" max="18" width="3.75390625" style="207" customWidth="1"/>
    <col min="19" max="20" width="4.75390625" style="207" customWidth="1"/>
    <col min="21" max="26" width="3.75390625" style="207" customWidth="1"/>
    <col min="27" max="27" width="11.00390625" style="207" hidden="1" customWidth="1"/>
    <col min="28" max="31" width="4.75390625" style="207" customWidth="1"/>
    <col min="32" max="42" width="4.75390625" style="208" customWidth="1"/>
    <col min="43" max="16384" width="9.125" style="208" customWidth="1"/>
  </cols>
  <sheetData>
    <row r="1" spans="1:29" ht="16.5" customHeight="1">
      <c r="A1" s="379" t="s">
        <v>85</v>
      </c>
      <c r="B1" s="380"/>
      <c r="C1" s="380"/>
      <c r="D1" s="380"/>
      <c r="E1" s="380"/>
      <c r="F1" s="381"/>
      <c r="G1" s="382" t="s">
        <v>99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</row>
    <row r="2" spans="1:29" ht="16.5" customHeight="1">
      <c r="A2" s="379" t="s">
        <v>86</v>
      </c>
      <c r="B2" s="380"/>
      <c r="C2" s="380"/>
      <c r="D2" s="380"/>
      <c r="E2" s="380"/>
      <c r="F2" s="381"/>
      <c r="G2" s="385">
        <v>42833</v>
      </c>
      <c r="H2" s="385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</row>
    <row r="3" spans="1:29" ht="16.5" customHeight="1">
      <c r="A3" s="379" t="s">
        <v>87</v>
      </c>
      <c r="B3" s="380"/>
      <c r="C3" s="380"/>
      <c r="D3" s="380"/>
      <c r="E3" s="380"/>
      <c r="F3" s="381"/>
      <c r="G3" s="382" t="s">
        <v>126</v>
      </c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</row>
    <row r="4" spans="1:29" ht="16.5" customHeight="1">
      <c r="A4" s="379" t="s">
        <v>88</v>
      </c>
      <c r="B4" s="380"/>
      <c r="C4" s="380"/>
      <c r="D4" s="380"/>
      <c r="E4" s="380"/>
      <c r="F4" s="381"/>
      <c r="G4" s="382" t="s">
        <v>127</v>
      </c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</row>
    <row r="5" spans="1:29" ht="16.5" customHeight="1">
      <c r="A5" s="379" t="s">
        <v>89</v>
      </c>
      <c r="B5" s="380"/>
      <c r="C5" s="380"/>
      <c r="D5" s="380"/>
      <c r="E5" s="380"/>
      <c r="F5" s="381"/>
      <c r="G5" s="382">
        <v>8</v>
      </c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  <c r="Z5" s="382"/>
      <c r="AA5" s="382"/>
      <c r="AB5" s="382"/>
      <c r="AC5" s="382"/>
    </row>
    <row r="6" spans="1:29" ht="16.5" customHeight="1">
      <c r="A6" s="379" t="s">
        <v>90</v>
      </c>
      <c r="B6" s="380"/>
      <c r="C6" s="380"/>
      <c r="D6" s="380"/>
      <c r="E6" s="380"/>
      <c r="F6" s="381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  <c r="Z6" s="382"/>
      <c r="AA6" s="382"/>
      <c r="AB6" s="382"/>
      <c r="AC6" s="382"/>
    </row>
    <row r="7" spans="1:29" ht="16.5" customHeight="1">
      <c r="A7" s="379" t="s">
        <v>91</v>
      </c>
      <c r="B7" s="380"/>
      <c r="C7" s="380"/>
      <c r="D7" s="380"/>
      <c r="E7" s="380"/>
      <c r="F7" s="381"/>
      <c r="G7" s="382" t="s">
        <v>92</v>
      </c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</row>
    <row r="8" ht="15.75" thickBot="1"/>
    <row r="9" spans="1:29" s="239" customFormat="1" ht="66" customHeight="1" thickBot="1">
      <c r="A9" s="377" t="s">
        <v>34</v>
      </c>
      <c r="B9" s="383"/>
      <c r="C9" s="410" t="str">
        <f>A10</f>
        <v>Klohna B.</v>
      </c>
      <c r="D9" s="411"/>
      <c r="E9" s="407"/>
      <c r="F9" s="412" t="str">
        <f>A11</f>
        <v>Škvarnová Ľ.</v>
      </c>
      <c r="G9" s="411"/>
      <c r="H9" s="407"/>
      <c r="I9" s="412" t="str">
        <f>A12</f>
        <v>Tižo M.</v>
      </c>
      <c r="J9" s="411"/>
      <c r="K9" s="407"/>
      <c r="L9" s="453" t="str">
        <f>A13</f>
        <v>Bielak M.</v>
      </c>
      <c r="M9" s="413"/>
      <c r="N9" s="407"/>
      <c r="O9" s="414" t="s">
        <v>93</v>
      </c>
      <c r="P9" s="415"/>
      <c r="Q9" s="414" t="s">
        <v>94</v>
      </c>
      <c r="R9" s="415"/>
      <c r="S9" s="416" t="s">
        <v>40</v>
      </c>
      <c r="T9" s="415"/>
      <c r="U9" s="416" t="s">
        <v>95</v>
      </c>
      <c r="V9" s="415"/>
      <c r="W9" s="416" t="s">
        <v>96</v>
      </c>
      <c r="X9" s="415"/>
      <c r="Y9" s="416" t="s">
        <v>97</v>
      </c>
      <c r="Z9" s="417"/>
      <c r="AA9" s="418"/>
      <c r="AB9" s="414" t="s">
        <v>45</v>
      </c>
      <c r="AC9" s="419"/>
    </row>
    <row r="10" spans="1:29" ht="24.75" customHeight="1">
      <c r="A10" s="461" t="str">
        <f>ZOZNAM!E5</f>
        <v>Klohna B.</v>
      </c>
      <c r="B10" s="462"/>
      <c r="C10" s="426"/>
      <c r="D10" s="427"/>
      <c r="E10" s="454"/>
      <c r="F10" s="428">
        <v>8</v>
      </c>
      <c r="G10" s="428">
        <v>1</v>
      </c>
      <c r="H10" s="454"/>
      <c r="I10" s="428">
        <v>8</v>
      </c>
      <c r="J10" s="428">
        <v>2</v>
      </c>
      <c r="K10" s="454"/>
      <c r="L10" s="466">
        <v>3</v>
      </c>
      <c r="M10" s="428">
        <v>3</v>
      </c>
      <c r="N10" s="456">
        <v>1</v>
      </c>
      <c r="O10" s="450">
        <f>IF($C10&gt;$D10,1,0)+IF($F10&gt;$G10,1,0)+IF($I10&gt;$J10,1,0)+IF(L10&gt;M10,1,0)+$E10+$H10+$K10+N10</f>
        <v>3</v>
      </c>
      <c r="P10" s="430"/>
      <c r="Q10" s="430">
        <f>SUM(N(IF(F10="","",1))+N(IF(I10="","",1))+N(IF(L10="","",1))+N(IF(C10="","",1)))</f>
        <v>3</v>
      </c>
      <c r="R10" s="430"/>
      <c r="S10" s="431">
        <f>IF(AND(C10="",F10="",I10="",L10=""),"",N(C10)+N(F10)+N(I10)+N(L10))</f>
        <v>19</v>
      </c>
      <c r="T10" s="431">
        <f>IF(AND(D10="",G10="",J10="",M10=""),"",N(D10)+N(G10)+N(J10)+N(M10))</f>
        <v>6</v>
      </c>
      <c r="U10" s="432">
        <f>IF(Q10="","",ROUND(O10/Q10,2))</f>
        <v>1</v>
      </c>
      <c r="V10" s="432"/>
      <c r="W10" s="432">
        <f>IF(Q10="","",ROUND((S10-T10)/Q10,2))</f>
        <v>4.33</v>
      </c>
      <c r="X10" s="432"/>
      <c r="Y10" s="432">
        <f>IF(Q10="","",ROUND(S10/Q10,2))</f>
        <v>6.33</v>
      </c>
      <c r="Z10" s="432"/>
      <c r="AA10" s="433">
        <f>IF(SUM(C10:N10)=0,0,U10*1000000+W10*1000+Y10)</f>
        <v>1004336.33</v>
      </c>
      <c r="AB10" s="434">
        <f>IF(AA10=0,"",IF(LARGE(AA$10:AA$13,1)=AA10,1,IF(LARGE(AA$10:AA$13,2)=AA10,2,IF(LARGE(AA$10:AA$13,3)=AA10,3,IF(LARGE(AA$10:AA$13,4)=AA10,4,-1)))))</f>
        <v>1</v>
      </c>
      <c r="AC10" s="435"/>
    </row>
    <row r="11" spans="1:29" ht="24.75" customHeight="1">
      <c r="A11" s="463" t="str">
        <f>ZOZNAM!E6</f>
        <v>Škvarnová Ľ.</v>
      </c>
      <c r="B11" s="464"/>
      <c r="C11" s="436">
        <f>IF(G10="","",G10)</f>
        <v>1</v>
      </c>
      <c r="D11" s="421">
        <f>IF(F10="","",F10)</f>
        <v>8</v>
      </c>
      <c r="E11" s="408"/>
      <c r="F11" s="420"/>
      <c r="G11" s="420"/>
      <c r="H11" s="408"/>
      <c r="I11" s="421">
        <v>8</v>
      </c>
      <c r="J11" s="421">
        <v>1</v>
      </c>
      <c r="K11" s="408"/>
      <c r="L11" s="421">
        <v>0</v>
      </c>
      <c r="M11" s="421">
        <v>5</v>
      </c>
      <c r="N11" s="457"/>
      <c r="O11" s="451">
        <f>IF($C11&gt;$D11,1,0)+IF($F11&gt;$G11,1,0)+IF($I11&gt;$J11,1,0)+IF(L11&gt;M11,1,0)+$E11+$H11+$K11+N11</f>
        <v>1</v>
      </c>
      <c r="P11" s="422"/>
      <c r="Q11" s="422">
        <f>SUM(N(IF(F11="","",1))+N(IF(I11="","",1))+N(IF(L11="","",1))+N(IF(C11="","",1)))</f>
        <v>3</v>
      </c>
      <c r="R11" s="422"/>
      <c r="S11" s="423">
        <f>IF(AND(C11="",F11="",I11="",L11=""),"",N(C11)+N(F11)+N(I11)+N(L11))</f>
        <v>9</v>
      </c>
      <c r="T11" s="423">
        <f>IF(AND(D11="",G11="",J11="",M11=""),"",N(D11)+N(G11)+N(J11)+N(M11))</f>
        <v>14</v>
      </c>
      <c r="U11" s="424">
        <f>IF(Q11="","",ROUND(O11/Q11,2))</f>
        <v>0.33</v>
      </c>
      <c r="V11" s="424"/>
      <c r="W11" s="424">
        <f>IF(Q11="","",ROUND((S11-T11)/Q11,2))</f>
        <v>-1.67</v>
      </c>
      <c r="X11" s="424"/>
      <c r="Y11" s="424">
        <f>IF(Q11="","",ROUND(S11/Q11,2))</f>
        <v>3</v>
      </c>
      <c r="Z11" s="424"/>
      <c r="AA11" s="409">
        <f>IF(SUM(C11:N11)=0,0,U11*1000000+W11*1000+Y11)</f>
        <v>328333</v>
      </c>
      <c r="AB11" s="425">
        <f>IF(AA11=0,"",IF(LARGE(AA$10:AA$13,1)=AA11,1,IF(LARGE(AA$10:AA$13,2)=AA11,2,IF(LARGE(AA$10:AA$13,3)=AA11,3,IF(LARGE(AA$10:AA$13,4)=AA11,4,-1)))))</f>
        <v>3</v>
      </c>
      <c r="AC11" s="437"/>
    </row>
    <row r="12" spans="1:29" ht="24.75" customHeight="1">
      <c r="A12" s="463" t="str">
        <f>ZOZNAM!E7</f>
        <v>Tižo M.</v>
      </c>
      <c r="B12" s="464"/>
      <c r="C12" s="436">
        <f>IF(J10="","",J10)</f>
        <v>2</v>
      </c>
      <c r="D12" s="421">
        <f>IF(I10="","",I10)</f>
        <v>8</v>
      </c>
      <c r="E12" s="408"/>
      <c r="F12" s="421">
        <f>IF(J11="","",J11)</f>
        <v>1</v>
      </c>
      <c r="G12" s="421">
        <f>IF(I11="","",I11)</f>
        <v>8</v>
      </c>
      <c r="H12" s="408"/>
      <c r="I12" s="420"/>
      <c r="J12" s="420"/>
      <c r="K12" s="408"/>
      <c r="L12" s="421">
        <v>1</v>
      </c>
      <c r="M12" s="421">
        <v>3</v>
      </c>
      <c r="N12" s="457"/>
      <c r="O12" s="451">
        <f>IF($C12&gt;$D12,1,0)+IF($F12&gt;$G12,1,0)+IF($I12&gt;$J12,1,0)+IF(L12&gt;M12,1,0)+$E12+$H12+$K12+N12</f>
        <v>0</v>
      </c>
      <c r="P12" s="422"/>
      <c r="Q12" s="422">
        <f>SUM(N(IF(F12="","",1))+N(IF(I12="","",1))+N(IF(L12="","",1))+N(IF(C12="","",1)))</f>
        <v>3</v>
      </c>
      <c r="R12" s="422"/>
      <c r="S12" s="423">
        <f>IF(AND(C12="",F12="",I12="",L12=""),"",N(C12)+N(F12)+N(I12)+N(L12))</f>
        <v>4</v>
      </c>
      <c r="T12" s="423">
        <f>IF(AND(D12="",G12="",J12="",M12=""),"",N(D12)+N(G12)+N(J12)+N(M12))</f>
        <v>19</v>
      </c>
      <c r="U12" s="424">
        <f>IF(Q12="","",ROUND(O12/Q12,2))</f>
        <v>0</v>
      </c>
      <c r="V12" s="424"/>
      <c r="W12" s="424">
        <f>IF(Q12="","",ROUND((S12-T12)/Q12,2))</f>
        <v>-5</v>
      </c>
      <c r="X12" s="424"/>
      <c r="Y12" s="424">
        <f>IF(Q12="","",ROUND(S12/Q12,2))</f>
        <v>1.33</v>
      </c>
      <c r="Z12" s="424"/>
      <c r="AA12" s="409">
        <f>IF(SUM(C12:N12)=0,0,U12*1000000+W12*1000+Y12)</f>
        <v>-4998.67</v>
      </c>
      <c r="AB12" s="425">
        <f>IF(AA12=0,"",IF(LARGE(AA$10:AA$13,1)=AA12,1,IF(LARGE(AA$10:AA$13,2)=AA12,2,IF(LARGE(AA$10:AA$13,3)=AA12,3,IF(LARGE(AA$10:AA$13,4)=AA12,4,-1)))))</f>
        <v>4</v>
      </c>
      <c r="AC12" s="437"/>
    </row>
    <row r="13" spans="1:29" ht="24.75" customHeight="1" thickBot="1">
      <c r="A13" s="459" t="str">
        <f>SKUPINY!C10</f>
        <v>Bielak M.</v>
      </c>
      <c r="B13" s="465"/>
      <c r="C13" s="438">
        <f>IF(M10="","",M10)</f>
        <v>3</v>
      </c>
      <c r="D13" s="467">
        <f>IF(L10="","",L10)</f>
        <v>3</v>
      </c>
      <c r="E13" s="455"/>
      <c r="F13" s="439">
        <f>IF(M11="","",M11)</f>
        <v>5</v>
      </c>
      <c r="G13" s="439">
        <f>IF(L11="","",L11)</f>
        <v>0</v>
      </c>
      <c r="H13" s="455"/>
      <c r="I13" s="439">
        <f>IF(M12="","",M12)</f>
        <v>3</v>
      </c>
      <c r="J13" s="439">
        <f>IF(L12="","",L12)</f>
        <v>1</v>
      </c>
      <c r="K13" s="455"/>
      <c r="L13" s="440"/>
      <c r="M13" s="440"/>
      <c r="N13" s="458"/>
      <c r="O13" s="452">
        <f>IF($C13&gt;$D13,1,0)+IF($F13&gt;$G13,1,0)+IF($I13&gt;$J13,1,0)+IF(L13&gt;M13,1,0)+$E13+$H13+$K13+N13</f>
        <v>2</v>
      </c>
      <c r="P13" s="441"/>
      <c r="Q13" s="441">
        <f>SUM(N(IF(F13="","",1))+N(IF(I13="","",1))+N(IF(L13="","",1))+N(IF(C13="","",1)))</f>
        <v>3</v>
      </c>
      <c r="R13" s="441"/>
      <c r="S13" s="442">
        <f>IF(AND(C13="",F13="",I13="",L13=""),"",N(C13)+N(F13)+N(I13)+N(L13))</f>
        <v>11</v>
      </c>
      <c r="T13" s="442">
        <f>IF(AND(D13="",G13="",J13="",M13=""),"",N(D13)+N(G13)+N(J13)+N(M13))</f>
        <v>4</v>
      </c>
      <c r="U13" s="443">
        <f>IF(Q13="","",ROUND(O13/Q13,2))</f>
        <v>0.67</v>
      </c>
      <c r="V13" s="443"/>
      <c r="W13" s="443">
        <f>IF(Q13="","",(S13-T13)/Q13)</f>
        <v>2.3333333333333335</v>
      </c>
      <c r="X13" s="443"/>
      <c r="Y13" s="443">
        <f>IF(Q13="","",ROUND(S13/Q13,2))</f>
        <v>3.67</v>
      </c>
      <c r="Z13" s="443"/>
      <c r="AA13" s="444">
        <f>IF(SUM(C13:N13)=0,0,U13*1000000+W13*1000+Y13)</f>
        <v>672337.0033333334</v>
      </c>
      <c r="AB13" s="445">
        <f>IF(AA13=0,"",IF(LARGE(AA$10:AA$13,1)=AA13,1,IF(LARGE(AA$10:AA$13,2)=AA13,2,IF(LARGE(AA$10:AA$13,3)=AA13,3,IF(LARGE(AA$10:AA$13,4)=AA13,4,-1)))))</f>
        <v>2</v>
      </c>
      <c r="AC13" s="446"/>
    </row>
    <row r="14" ht="13.5" customHeight="1" thickBot="1"/>
    <row r="15" spans="1:29" s="239" customFormat="1" ht="63.75" customHeight="1" thickBot="1">
      <c r="A15" s="377" t="s">
        <v>35</v>
      </c>
      <c r="B15" s="378"/>
      <c r="C15" s="410" t="str">
        <f>A16</f>
        <v>Burianek A.</v>
      </c>
      <c r="D15" s="411"/>
      <c r="E15" s="407"/>
      <c r="F15" s="412" t="str">
        <f>A17</f>
        <v>Rostašová E.</v>
      </c>
      <c r="G15" s="411"/>
      <c r="H15" s="407"/>
      <c r="I15" s="412" t="str">
        <f>A18</f>
        <v>Smolková M.</v>
      </c>
      <c r="J15" s="411"/>
      <c r="K15" s="407"/>
      <c r="L15" s="412" t="str">
        <f>A19</f>
        <v>Fábry F.</v>
      </c>
      <c r="M15" s="413"/>
      <c r="N15" s="407"/>
      <c r="O15" s="414" t="s">
        <v>93</v>
      </c>
      <c r="P15" s="415"/>
      <c r="Q15" s="414" t="s">
        <v>94</v>
      </c>
      <c r="R15" s="415"/>
      <c r="S15" s="416" t="s">
        <v>40</v>
      </c>
      <c r="T15" s="415"/>
      <c r="U15" s="416" t="s">
        <v>95</v>
      </c>
      <c r="V15" s="415"/>
      <c r="W15" s="416" t="s">
        <v>96</v>
      </c>
      <c r="X15" s="415"/>
      <c r="Y15" s="416" t="s">
        <v>97</v>
      </c>
      <c r="Z15" s="417"/>
      <c r="AA15" s="418"/>
      <c r="AB15" s="414" t="s">
        <v>45</v>
      </c>
      <c r="AC15" s="419"/>
    </row>
    <row r="16" spans="1:29" ht="24.75" customHeight="1">
      <c r="A16" s="461" t="str">
        <f>ZOZNAM!E9</f>
        <v>Burianek A.</v>
      </c>
      <c r="B16" s="462"/>
      <c r="C16" s="426"/>
      <c r="D16" s="427"/>
      <c r="E16" s="427"/>
      <c r="F16" s="428">
        <v>11</v>
      </c>
      <c r="G16" s="428">
        <v>2</v>
      </c>
      <c r="H16" s="429"/>
      <c r="I16" s="428">
        <v>5</v>
      </c>
      <c r="J16" s="428">
        <v>2</v>
      </c>
      <c r="K16" s="428"/>
      <c r="L16" s="428">
        <v>8</v>
      </c>
      <c r="M16" s="428">
        <v>0</v>
      </c>
      <c r="N16" s="447"/>
      <c r="O16" s="450">
        <f>IF($C16&gt;$D16,1,0)+IF($F16&gt;$G16,1,0)+IF($I16&gt;$J16,1,0)+IF(L16&gt;M16,1,0)+$E16+$H16+$K16+N16</f>
        <v>3</v>
      </c>
      <c r="P16" s="430"/>
      <c r="Q16" s="430">
        <f>SUM(N(IF(F16="","",1))+N(IF(I16="","",1))+N(IF(L16="","",1))+N(IF(C16="","",1)))</f>
        <v>3</v>
      </c>
      <c r="R16" s="430"/>
      <c r="S16" s="431">
        <f>IF(AND(C16="",F16="",I16="",L16=""),"",N(C16)+N(F16)+N(I16)+N(L16))</f>
        <v>24</v>
      </c>
      <c r="T16" s="431">
        <f>IF(AND(D16="",G16="",J16="",M16=""),"",N(D16)+N(G16)+N(J16)+N(M16))</f>
        <v>4</v>
      </c>
      <c r="U16" s="432">
        <f>IF(Q16="","",ROUND(O16/Q16,2))</f>
        <v>1</v>
      </c>
      <c r="V16" s="432"/>
      <c r="W16" s="432">
        <f>IF(Q16="","",ROUND((S16-T16)/Q16,2))</f>
        <v>6.67</v>
      </c>
      <c r="X16" s="432"/>
      <c r="Y16" s="432">
        <f>IF(Q16="","",ROUND(S16/Q16,2))</f>
        <v>8</v>
      </c>
      <c r="Z16" s="432"/>
      <c r="AA16" s="433">
        <f>IF(SUM(C16:N16)=0,0,U16*1000000+W16*1000+Y16)</f>
        <v>1006678</v>
      </c>
      <c r="AB16" s="434">
        <f>IF(AA16=0,"",IF(LARGE(AA$16:AA$19,1)=AA16,1,IF(LARGE(AA$16:AA$19,2)=AA16,2,IF(LARGE(AA$16:AA$19,3)=AA16,3,IF(LARGE(AA$16:AA$19,4)=AA16,4,-1)))))</f>
        <v>1</v>
      </c>
      <c r="AC16" s="435"/>
    </row>
    <row r="17" spans="1:29" ht="24.75" customHeight="1">
      <c r="A17" s="463" t="str">
        <f>ZOZNAM!E10</f>
        <v>Rostašová E.</v>
      </c>
      <c r="B17" s="464"/>
      <c r="C17" s="436">
        <f>IF(G16="","",G16)</f>
        <v>2</v>
      </c>
      <c r="D17" s="421">
        <f>IF(F16="","",F16)</f>
        <v>11</v>
      </c>
      <c r="E17" s="421"/>
      <c r="F17" s="420"/>
      <c r="G17" s="420"/>
      <c r="H17" s="420"/>
      <c r="I17" s="421">
        <v>1</v>
      </c>
      <c r="J17" s="421">
        <v>5</v>
      </c>
      <c r="K17" s="421"/>
      <c r="L17" s="421">
        <v>0</v>
      </c>
      <c r="M17" s="421">
        <v>9</v>
      </c>
      <c r="N17" s="448"/>
      <c r="O17" s="451">
        <f>IF($C17&gt;$D17,1,0)+IF($F17&gt;$G17,1,0)+IF($I17&gt;$J17,1,0)+IF(L17&gt;M17,1,0)+$E17+$H17+$K17+N17</f>
        <v>0</v>
      </c>
      <c r="P17" s="422"/>
      <c r="Q17" s="422">
        <f>SUM(N(IF(F17="","",1))+N(IF(I17="","",1))+N(IF(L17="","",1))+N(IF(C17="","",1)))</f>
        <v>3</v>
      </c>
      <c r="R17" s="422"/>
      <c r="S17" s="423">
        <f>IF(AND(C17="",F17="",I17="",L17=""),"",N(C17)+N(F17)+N(I17)+N(L17))</f>
        <v>3</v>
      </c>
      <c r="T17" s="423">
        <f>IF(AND(D17="",G17="",J17="",M17=""),"",N(D17)+N(G17)+N(J17)+N(M17))</f>
        <v>25</v>
      </c>
      <c r="U17" s="424">
        <f>IF(Q17="","",ROUND(O17/Q17,2))</f>
        <v>0</v>
      </c>
      <c r="V17" s="424"/>
      <c r="W17" s="424">
        <f>IF(Q17="","",ROUND((S17-T17)/Q17,2))</f>
        <v>-7.33</v>
      </c>
      <c r="X17" s="424"/>
      <c r="Y17" s="424">
        <f>IF(Q17="","",ROUND(S17/Q17,2))</f>
        <v>1</v>
      </c>
      <c r="Z17" s="424"/>
      <c r="AA17" s="409">
        <f>IF(SUM(C17:N17)=0,0,U17*1000000+W17*1000+Y17)</f>
        <v>-7329</v>
      </c>
      <c r="AB17" s="425">
        <f>IF(AA17=0,"",IF(LARGE(AA$16:AA$19,1)=AA17,1,IF(LARGE(AA$16:AA$19,2)=AA17,2,IF(LARGE(AA$16:AA$19,3)=AA17,3,IF(LARGE(AA$16:AA$19,4)=AA17,4,-1)))))</f>
        <v>4</v>
      </c>
      <c r="AC17" s="437"/>
    </row>
    <row r="18" spans="1:29" ht="24.75" customHeight="1">
      <c r="A18" s="463" t="str">
        <f>ZOZNAM!E11</f>
        <v>Smolková M.</v>
      </c>
      <c r="B18" s="464"/>
      <c r="C18" s="436">
        <f>IF(J16="","",J16)</f>
        <v>2</v>
      </c>
      <c r="D18" s="421">
        <f>IF(I16="","",I16)</f>
        <v>5</v>
      </c>
      <c r="E18" s="421"/>
      <c r="F18" s="421">
        <f>IF(J17="","",J17)</f>
        <v>5</v>
      </c>
      <c r="G18" s="421">
        <f>IF(I17="","",I17)</f>
        <v>1</v>
      </c>
      <c r="H18" s="421"/>
      <c r="I18" s="420"/>
      <c r="J18" s="420"/>
      <c r="K18" s="420"/>
      <c r="L18" s="421">
        <v>8</v>
      </c>
      <c r="M18" s="421">
        <v>0</v>
      </c>
      <c r="N18" s="448"/>
      <c r="O18" s="451">
        <f>IF($C18&gt;$D18,1,0)+IF($F18&gt;$G18,1,0)+IF($I18&gt;$J18,1,0)+IF(L18&gt;M18,1,0)+$E18+$H18+$K18+N18</f>
        <v>2</v>
      </c>
      <c r="P18" s="422"/>
      <c r="Q18" s="422">
        <f>SUM(N(IF(F18="","",1))+N(IF(I18="","",1))+N(IF(L18="","",1))+N(IF(C18="","",1)))</f>
        <v>3</v>
      </c>
      <c r="R18" s="422"/>
      <c r="S18" s="423">
        <f>IF(AND(C18="",F18="",I18="",L18=""),"",N(C18)+N(F18)+N(I18)+N(L18))</f>
        <v>15</v>
      </c>
      <c r="T18" s="423">
        <f>IF(AND(D18="",G18="",J18="",M18=""),"",N(D18)+N(G18)+N(J18)+N(M18))</f>
        <v>6</v>
      </c>
      <c r="U18" s="424">
        <f>IF(Q18="","",ROUND(O18/Q18,2))</f>
        <v>0.67</v>
      </c>
      <c r="V18" s="424"/>
      <c r="W18" s="424">
        <f>IF(Q18="","",ROUND((S18-T18)/Q18,2))</f>
        <v>3</v>
      </c>
      <c r="X18" s="424"/>
      <c r="Y18" s="424">
        <f>IF(Q18="","",ROUND(S18/Q18,2))</f>
        <v>5</v>
      </c>
      <c r="Z18" s="424"/>
      <c r="AA18" s="409">
        <f>IF(SUM(C18:N18)=0,0,U18*1000000+W18*1000+Y18)</f>
        <v>673005</v>
      </c>
      <c r="AB18" s="425">
        <f>IF(AA18=0,"",IF(LARGE(AA$16:AA$19,1)=AA18,1,IF(LARGE(AA$16:AA$19,2)=AA18,2,IF(LARGE(AA$16:AA$19,3)=AA18,3,IF(LARGE(AA$16:AA$19,4)=AA18,4,-1)))))</f>
        <v>2</v>
      </c>
      <c r="AC18" s="437"/>
    </row>
    <row r="19" spans="1:29" ht="24.75" customHeight="1" thickBot="1">
      <c r="A19" s="459" t="str">
        <f>ZOZNAM!E12</f>
        <v>Fábry F.</v>
      </c>
      <c r="B19" s="460"/>
      <c r="C19" s="438">
        <f>IF(M16="","",M16)</f>
        <v>0</v>
      </c>
      <c r="D19" s="439">
        <f>IF(L16="","",L16)</f>
        <v>8</v>
      </c>
      <c r="E19" s="439"/>
      <c r="F19" s="439">
        <f>IF(M17="","",M17)</f>
        <v>9</v>
      </c>
      <c r="G19" s="439">
        <f>IF(L17="","",L17)</f>
        <v>0</v>
      </c>
      <c r="H19" s="439"/>
      <c r="I19" s="439">
        <f>IF(M18="","",M18)</f>
        <v>0</v>
      </c>
      <c r="J19" s="439">
        <f>IF(L18="","",L18)</f>
        <v>8</v>
      </c>
      <c r="K19" s="439"/>
      <c r="L19" s="440"/>
      <c r="M19" s="440"/>
      <c r="N19" s="449"/>
      <c r="O19" s="452">
        <f>IF($C19&gt;$D19,1,0)+IF($F19&gt;$G19,1,0)+IF($I19&gt;$J19,1,0)+IF(L19&gt;M19,1,0)+$E19+$H19+$K19+N19</f>
        <v>1</v>
      </c>
      <c r="P19" s="441"/>
      <c r="Q19" s="441">
        <f>SUM(N(IF(F19="","",1))+N(IF(I19="","",1))+N(IF(L19="","",1))+N(IF(C19="","",1)))</f>
        <v>3</v>
      </c>
      <c r="R19" s="441"/>
      <c r="S19" s="442">
        <f>IF(AND(C19="",F19="",I19="",L19=""),"",N(C19)+N(F19)+N(I19)+N(L19))</f>
        <v>9</v>
      </c>
      <c r="T19" s="442">
        <f>IF(AND(D19="",G19="",J19="",M19=""),"",N(D19)+N(G19)+N(J19)+N(M19))</f>
        <v>16</v>
      </c>
      <c r="U19" s="443">
        <f>IF(Q19="","",ROUND(O19/Q19,2))</f>
        <v>0.33</v>
      </c>
      <c r="V19" s="443"/>
      <c r="W19" s="443">
        <f>IF(Q19="","",(S19-T19)/Q19)</f>
        <v>-2.3333333333333335</v>
      </c>
      <c r="X19" s="443"/>
      <c r="Y19" s="443">
        <f>IF(Q19="","",ROUND(S19/Q19,2))</f>
        <v>3</v>
      </c>
      <c r="Z19" s="443"/>
      <c r="AA19" s="444">
        <f>IF(SUM(C19:N19)=0,0,U19*1000000+W19*1000+Y19)</f>
        <v>327669.6666666667</v>
      </c>
      <c r="AB19" s="445">
        <f>IF(AA19=0,"",IF(LARGE(AA$16:AA$19,1)=AA19,1,IF(LARGE(AA$16:AA$19,2)=AA19,2,IF(LARGE(AA$16:AA$19,3)=AA19,3,IF(LARGE(AA$16:AA$19,4)=AA19,4,-1)))))</f>
        <v>3</v>
      </c>
      <c r="AC19" s="446"/>
    </row>
    <row r="21" spans="1:29" s="244" customFormat="1" ht="66.75" customHeight="1" hidden="1" thickBot="1">
      <c r="A21" s="368" t="s">
        <v>36</v>
      </c>
      <c r="B21" s="369"/>
      <c r="C21" s="370" t="str">
        <f>A22</f>
        <v>Strehársky M.</v>
      </c>
      <c r="D21" s="371"/>
      <c r="E21" s="401"/>
      <c r="F21" s="372" t="str">
        <f>A23</f>
        <v>Prášil M.</v>
      </c>
      <c r="G21" s="371"/>
      <c r="H21" s="401"/>
      <c r="I21" s="372" t="str">
        <f>A24</f>
        <v>Žitňáková Ž.</v>
      </c>
      <c r="J21" s="371"/>
      <c r="K21" s="401"/>
      <c r="L21" s="372" t="str">
        <f>A25</f>
        <v>Mihová I.</v>
      </c>
      <c r="M21" s="373"/>
      <c r="N21" s="401"/>
      <c r="O21" s="363" t="s">
        <v>93</v>
      </c>
      <c r="P21" s="364"/>
      <c r="Q21" s="363" t="s">
        <v>94</v>
      </c>
      <c r="R21" s="364"/>
      <c r="S21" s="365" t="s">
        <v>40</v>
      </c>
      <c r="T21" s="364"/>
      <c r="U21" s="365" t="s">
        <v>95</v>
      </c>
      <c r="V21" s="364"/>
      <c r="W21" s="365" t="s">
        <v>96</v>
      </c>
      <c r="X21" s="364"/>
      <c r="Y21" s="365" t="s">
        <v>97</v>
      </c>
      <c r="Z21" s="366"/>
      <c r="AA21" s="259"/>
      <c r="AB21" s="363" t="s">
        <v>45</v>
      </c>
      <c r="AC21" s="367"/>
    </row>
    <row r="22" spans="1:29" ht="24.75" customHeight="1" hidden="1" thickBot="1">
      <c r="A22" s="356" t="s">
        <v>100</v>
      </c>
      <c r="B22" s="360"/>
      <c r="C22" s="209"/>
      <c r="D22" s="210"/>
      <c r="E22" s="402"/>
      <c r="F22" s="211">
        <v>3</v>
      </c>
      <c r="G22" s="212">
        <v>2</v>
      </c>
      <c r="H22" s="403"/>
      <c r="I22" s="214">
        <v>12</v>
      </c>
      <c r="J22" s="213">
        <v>0</v>
      </c>
      <c r="K22" s="224"/>
      <c r="L22" s="214">
        <v>22</v>
      </c>
      <c r="M22" s="215">
        <v>0</v>
      </c>
      <c r="N22" s="224"/>
      <c r="O22" s="356">
        <v>3</v>
      </c>
      <c r="P22" s="361"/>
      <c r="Q22" s="356">
        <v>3</v>
      </c>
      <c r="R22" s="361"/>
      <c r="S22" s="216">
        <f>IF(AND(F22="",I22="",L22=""),"",F22+I22+L22)</f>
        <v>37</v>
      </c>
      <c r="T22" s="217">
        <f>IF(AND(G22="",J22="",M22=""),"",G22+J22+M22)</f>
        <v>2</v>
      </c>
      <c r="U22" s="358">
        <f>IF(Q22="","",ROUND(O22/Q22,2))</f>
        <v>1</v>
      </c>
      <c r="V22" s="362"/>
      <c r="W22" s="358">
        <f>IF(Q22="","",ROUND((S22-T22)/Q22,2))</f>
        <v>11.67</v>
      </c>
      <c r="X22" s="362"/>
      <c r="Y22" s="358">
        <f>IF(Q22="","",ROUND(S22/Q22,2))</f>
        <v>12.33</v>
      </c>
      <c r="Z22" s="359"/>
      <c r="AA22" s="258"/>
      <c r="AB22" s="356">
        <v>1</v>
      </c>
      <c r="AC22" s="357"/>
    </row>
    <row r="23" spans="1:29" ht="24.75" customHeight="1" hidden="1" thickBot="1">
      <c r="A23" s="343" t="s">
        <v>101</v>
      </c>
      <c r="B23" s="353"/>
      <c r="C23" s="218">
        <v>2</v>
      </c>
      <c r="D23" s="213">
        <v>3</v>
      </c>
      <c r="E23" s="403"/>
      <c r="F23" s="209"/>
      <c r="G23" s="210"/>
      <c r="H23" s="402"/>
      <c r="I23" s="219">
        <v>6</v>
      </c>
      <c r="J23" s="212">
        <v>3</v>
      </c>
      <c r="K23" s="403"/>
      <c r="L23" s="214">
        <v>9</v>
      </c>
      <c r="M23" s="215">
        <v>0</v>
      </c>
      <c r="N23" s="224"/>
      <c r="O23" s="343">
        <v>2</v>
      </c>
      <c r="P23" s="354"/>
      <c r="Q23" s="343">
        <v>3</v>
      </c>
      <c r="R23" s="354"/>
      <c r="S23" s="220">
        <f>IF(AND(C23="",I23="",L23=""),"",C23+I23+L23)</f>
        <v>17</v>
      </c>
      <c r="T23" s="221">
        <f>IF(AND(D23="",J23="",M23=""),"",D23+J23+M23)</f>
        <v>6</v>
      </c>
      <c r="U23" s="351">
        <f>IF(Q23="","",ROUND(O23/Q23,2))</f>
        <v>0.67</v>
      </c>
      <c r="V23" s="355"/>
      <c r="W23" s="351">
        <f>IF(Q23="","",ROUND((S23-T23)/Q23,2))</f>
        <v>3.67</v>
      </c>
      <c r="X23" s="355"/>
      <c r="Y23" s="351">
        <f>IF(Q23="","",ROUND(S23/Q23,2))</f>
        <v>5.67</v>
      </c>
      <c r="Z23" s="352"/>
      <c r="AA23" s="257"/>
      <c r="AB23" s="343">
        <v>2</v>
      </c>
      <c r="AC23" s="344"/>
    </row>
    <row r="24" spans="1:29" ht="24.75" customHeight="1" hidden="1" thickBot="1">
      <c r="A24" s="343" t="s">
        <v>102</v>
      </c>
      <c r="B24" s="353"/>
      <c r="C24" s="222">
        <v>0</v>
      </c>
      <c r="D24" s="223">
        <v>12</v>
      </c>
      <c r="E24" s="224"/>
      <c r="F24" s="224">
        <v>3</v>
      </c>
      <c r="G24" s="213">
        <v>6</v>
      </c>
      <c r="H24" s="403"/>
      <c r="I24" s="209"/>
      <c r="J24" s="210"/>
      <c r="K24" s="405"/>
      <c r="L24" s="225">
        <v>8</v>
      </c>
      <c r="M24" s="226">
        <v>0</v>
      </c>
      <c r="N24" s="406"/>
      <c r="O24" s="343">
        <v>1</v>
      </c>
      <c r="P24" s="354"/>
      <c r="Q24" s="343">
        <v>3</v>
      </c>
      <c r="R24" s="354"/>
      <c r="S24" s="220">
        <f>IF(AND(C24="",F24="",L24=""),"",C24+F24+L24)</f>
        <v>11</v>
      </c>
      <c r="T24" s="221">
        <f>IF(AND(D24="",G24="",M24=""),"",D24+G24+M24)</f>
        <v>18</v>
      </c>
      <c r="U24" s="351">
        <f>IF(Q24="","",ROUND(O24/Q24,2))</f>
        <v>0.33</v>
      </c>
      <c r="V24" s="355"/>
      <c r="W24" s="351">
        <f>IF(Q24="","",ROUND((S24-T24)/Q24,2))</f>
        <v>-2.33</v>
      </c>
      <c r="X24" s="355"/>
      <c r="Y24" s="351">
        <f>IF(Q24="","",ROUND(S24/Q24,2))</f>
        <v>3.67</v>
      </c>
      <c r="Z24" s="352"/>
      <c r="AA24" s="257"/>
      <c r="AB24" s="343">
        <v>3</v>
      </c>
      <c r="AC24" s="344"/>
    </row>
    <row r="25" spans="1:29" ht="24.75" customHeight="1" hidden="1" thickBot="1">
      <c r="A25" s="341" t="s">
        <v>98</v>
      </c>
      <c r="B25" s="342"/>
      <c r="C25" s="227">
        <v>0</v>
      </c>
      <c r="D25" s="228">
        <v>22</v>
      </c>
      <c r="E25" s="404"/>
      <c r="F25" s="229">
        <v>0</v>
      </c>
      <c r="G25" s="228">
        <v>9</v>
      </c>
      <c r="H25" s="404"/>
      <c r="I25" s="229">
        <v>0</v>
      </c>
      <c r="J25" s="228">
        <v>8</v>
      </c>
      <c r="K25" s="404"/>
      <c r="L25" s="209"/>
      <c r="M25" s="210"/>
      <c r="N25" s="402"/>
      <c r="O25" s="345">
        <v>0</v>
      </c>
      <c r="P25" s="346"/>
      <c r="Q25" s="345">
        <v>3</v>
      </c>
      <c r="R25" s="346"/>
      <c r="S25" s="230">
        <f>IF(AND(C25="",F25="",I25=""),"",C25+F25+I25)</f>
        <v>0</v>
      </c>
      <c r="T25" s="231">
        <f>IF(AND(D25="",G25="",J25=""),"",D25+G25+J25)</f>
        <v>39</v>
      </c>
      <c r="U25" s="347">
        <f>IF(Q25="","",ROUND(O25/Q25,2))</f>
        <v>0</v>
      </c>
      <c r="V25" s="348"/>
      <c r="W25" s="347">
        <f>IF(Q25="","",(S25-T25)/Q25)</f>
        <v>-13</v>
      </c>
      <c r="X25" s="348"/>
      <c r="Y25" s="347">
        <f>IF(Q25="","",ROUND(S25/Q25,2))</f>
        <v>0</v>
      </c>
      <c r="Z25" s="349"/>
      <c r="AA25" s="256"/>
      <c r="AB25" s="345">
        <v>4</v>
      </c>
      <c r="AC25" s="350"/>
    </row>
    <row r="26" ht="15" hidden="1"/>
    <row r="27" spans="1:29" s="244" customFormat="1" ht="66.75" customHeight="1" hidden="1" thickBot="1">
      <c r="A27" s="368" t="s">
        <v>36</v>
      </c>
      <c r="B27" s="369"/>
      <c r="C27" s="370" t="str">
        <f>A28</f>
        <v>Strehársky M.</v>
      </c>
      <c r="D27" s="371"/>
      <c r="E27" s="401"/>
      <c r="F27" s="372" t="str">
        <f>A29</f>
        <v>Prášil M.</v>
      </c>
      <c r="G27" s="371"/>
      <c r="H27" s="401"/>
      <c r="I27" s="372" t="str">
        <f>A30</f>
        <v>Žitňáková Ž.</v>
      </c>
      <c r="J27" s="371"/>
      <c r="K27" s="401"/>
      <c r="L27" s="372">
        <f>A31</f>
        <v>0</v>
      </c>
      <c r="M27" s="373"/>
      <c r="N27" s="401"/>
      <c r="O27" s="363" t="s">
        <v>93</v>
      </c>
      <c r="P27" s="364"/>
      <c r="Q27" s="363" t="s">
        <v>94</v>
      </c>
      <c r="R27" s="364"/>
      <c r="S27" s="365" t="s">
        <v>40</v>
      </c>
      <c r="T27" s="364"/>
      <c r="U27" s="365" t="s">
        <v>95</v>
      </c>
      <c r="V27" s="364"/>
      <c r="W27" s="365" t="s">
        <v>96</v>
      </c>
      <c r="X27" s="364"/>
      <c r="Y27" s="365" t="s">
        <v>97</v>
      </c>
      <c r="Z27" s="366"/>
      <c r="AA27" s="259"/>
      <c r="AB27" s="363" t="s">
        <v>45</v>
      </c>
      <c r="AC27" s="367"/>
    </row>
    <row r="28" spans="1:29" ht="24.75" customHeight="1" hidden="1" thickBot="1">
      <c r="A28" s="356" t="s">
        <v>100</v>
      </c>
      <c r="B28" s="360"/>
      <c r="C28" s="209"/>
      <c r="D28" s="210"/>
      <c r="E28" s="402"/>
      <c r="F28" s="211">
        <v>3</v>
      </c>
      <c r="G28" s="212">
        <v>2</v>
      </c>
      <c r="H28" s="403"/>
      <c r="I28" s="214">
        <v>12</v>
      </c>
      <c r="J28" s="213">
        <v>0</v>
      </c>
      <c r="K28" s="224"/>
      <c r="L28" s="214"/>
      <c r="M28" s="215"/>
      <c r="N28" s="224"/>
      <c r="O28" s="356">
        <v>3</v>
      </c>
      <c r="P28" s="361"/>
      <c r="Q28" s="356">
        <v>2</v>
      </c>
      <c r="R28" s="361"/>
      <c r="S28" s="216">
        <f>IF(AND(F28="",I28="",L28=""),"",F28+I28+L28)</f>
        <v>15</v>
      </c>
      <c r="T28" s="217">
        <f>IF(AND(G28="",J28="",M28=""),"",G28+J28+M28)</f>
        <v>2</v>
      </c>
      <c r="U28" s="358">
        <f>IF(Q28="","",ROUND(O28/Q28,2))</f>
        <v>1.5</v>
      </c>
      <c r="V28" s="362"/>
      <c r="W28" s="358">
        <f>IF(Q28="","",ROUND((S28-T28)/Q28,2))</f>
        <v>6.5</v>
      </c>
      <c r="X28" s="362"/>
      <c r="Y28" s="358">
        <f>IF(Q28="","",ROUND(S28/Q28,2))</f>
        <v>7.5</v>
      </c>
      <c r="Z28" s="359"/>
      <c r="AA28" s="258"/>
      <c r="AB28" s="356">
        <v>1</v>
      </c>
      <c r="AC28" s="357"/>
    </row>
    <row r="29" spans="1:29" ht="24.75" customHeight="1" hidden="1" thickBot="1">
      <c r="A29" s="343" t="s">
        <v>101</v>
      </c>
      <c r="B29" s="353"/>
      <c r="C29" s="218">
        <v>2</v>
      </c>
      <c r="D29" s="213">
        <v>3</v>
      </c>
      <c r="E29" s="403"/>
      <c r="F29" s="209"/>
      <c r="G29" s="210"/>
      <c r="H29" s="402"/>
      <c r="I29" s="219">
        <v>6</v>
      </c>
      <c r="J29" s="212">
        <v>3</v>
      </c>
      <c r="K29" s="403"/>
      <c r="L29" s="214"/>
      <c r="M29" s="215"/>
      <c r="N29" s="224"/>
      <c r="O29" s="343">
        <v>1</v>
      </c>
      <c r="P29" s="354"/>
      <c r="Q29" s="343">
        <v>2</v>
      </c>
      <c r="R29" s="354"/>
      <c r="S29" s="220">
        <f>IF(AND(C29="",I29="",L29=""),"",C29+I29+L29)</f>
        <v>8</v>
      </c>
      <c r="T29" s="221">
        <f>IF(AND(D29="",J29="",M29=""),"",D29+J29+M29)</f>
        <v>6</v>
      </c>
      <c r="U29" s="351">
        <f>IF(Q29="","",ROUND(O29/Q29,2))</f>
        <v>0.5</v>
      </c>
      <c r="V29" s="355"/>
      <c r="W29" s="351">
        <f>IF(Q29="","",ROUND((S29-T29)/Q29,2))</f>
        <v>1</v>
      </c>
      <c r="X29" s="355"/>
      <c r="Y29" s="351">
        <f>IF(Q29="","",ROUND(S29/Q29,2))</f>
        <v>4</v>
      </c>
      <c r="Z29" s="352"/>
      <c r="AA29" s="257"/>
      <c r="AB29" s="343">
        <v>2</v>
      </c>
      <c r="AC29" s="344"/>
    </row>
    <row r="30" spans="1:29" ht="24.75" customHeight="1" hidden="1" thickBot="1">
      <c r="A30" s="343" t="s">
        <v>102</v>
      </c>
      <c r="B30" s="353"/>
      <c r="C30" s="222">
        <v>0</v>
      </c>
      <c r="D30" s="223">
        <v>12</v>
      </c>
      <c r="E30" s="224"/>
      <c r="F30" s="224">
        <v>3</v>
      </c>
      <c r="G30" s="213">
        <v>6</v>
      </c>
      <c r="H30" s="403"/>
      <c r="I30" s="209"/>
      <c r="J30" s="210"/>
      <c r="K30" s="405"/>
      <c r="L30" s="225"/>
      <c r="M30" s="226"/>
      <c r="N30" s="406"/>
      <c r="O30" s="343">
        <v>1</v>
      </c>
      <c r="P30" s="354"/>
      <c r="Q30" s="343">
        <v>2</v>
      </c>
      <c r="R30" s="354"/>
      <c r="S30" s="220">
        <f>IF(AND(C30="",F30="",L30=""),"",C30+F30+L30)</f>
        <v>3</v>
      </c>
      <c r="T30" s="221">
        <f>IF(AND(D30="",G30="",M30=""),"",D30+G30+M30)</f>
        <v>18</v>
      </c>
      <c r="U30" s="351">
        <f>IF(Q30="","",ROUND(O30/Q30,2))</f>
        <v>0.5</v>
      </c>
      <c r="V30" s="355"/>
      <c r="W30" s="351">
        <f>IF(Q30="","",ROUND((S30-T30)/Q30,2))</f>
        <v>-7.5</v>
      </c>
      <c r="X30" s="355"/>
      <c r="Y30" s="351">
        <f>IF(Q30="","",ROUND(S30/Q30,2))</f>
        <v>1.5</v>
      </c>
      <c r="Z30" s="352"/>
      <c r="AA30" s="257"/>
      <c r="AB30" s="343">
        <v>3</v>
      </c>
      <c r="AC30" s="344"/>
    </row>
    <row r="31" spans="1:29" ht="24.75" customHeight="1" hidden="1" thickBot="1">
      <c r="A31" s="341"/>
      <c r="B31" s="342"/>
      <c r="C31" s="227"/>
      <c r="D31" s="228"/>
      <c r="E31" s="404"/>
      <c r="F31" s="229"/>
      <c r="G31" s="228"/>
      <c r="H31" s="404"/>
      <c r="I31" s="229"/>
      <c r="J31" s="228"/>
      <c r="K31" s="404"/>
      <c r="L31" s="209"/>
      <c r="M31" s="210"/>
      <c r="N31" s="402"/>
      <c r="O31" s="345"/>
      <c r="P31" s="346"/>
      <c r="Q31" s="345"/>
      <c r="R31" s="346"/>
      <c r="S31" s="230"/>
      <c r="T31" s="231"/>
      <c r="U31" s="347"/>
      <c r="V31" s="348"/>
      <c r="W31" s="347"/>
      <c r="X31" s="348"/>
      <c r="Y31" s="347"/>
      <c r="Z31" s="349"/>
      <c r="AA31" s="256"/>
      <c r="AB31" s="345"/>
      <c r="AC31" s="350"/>
    </row>
    <row r="32" ht="15" hidden="1"/>
    <row r="33" ht="15" hidden="1"/>
    <row r="34" ht="15" hidden="1"/>
  </sheetData>
  <sheetProtection/>
  <mergeCells count="174">
    <mergeCell ref="AB30:AC30"/>
    <mergeCell ref="A31:B31"/>
    <mergeCell ref="O31:P31"/>
    <mergeCell ref="Q31:R31"/>
    <mergeCell ref="U31:V31"/>
    <mergeCell ref="W31:X31"/>
    <mergeCell ref="Y31:Z31"/>
    <mergeCell ref="AB31:AC31"/>
    <mergeCell ref="A30:B30"/>
    <mergeCell ref="O30:P30"/>
    <mergeCell ref="Q30:R30"/>
    <mergeCell ref="U30:V30"/>
    <mergeCell ref="W30:X30"/>
    <mergeCell ref="Y30:Z30"/>
    <mergeCell ref="AB28:AC28"/>
    <mergeCell ref="A29:B29"/>
    <mergeCell ref="O29:P29"/>
    <mergeCell ref="Q29:R29"/>
    <mergeCell ref="U29:V29"/>
    <mergeCell ref="W29:X29"/>
    <mergeCell ref="Y29:Z29"/>
    <mergeCell ref="AB29:AC29"/>
    <mergeCell ref="A28:B28"/>
    <mergeCell ref="O28:P28"/>
    <mergeCell ref="Q28:R28"/>
    <mergeCell ref="U28:V28"/>
    <mergeCell ref="W28:X28"/>
    <mergeCell ref="Y28:Z28"/>
    <mergeCell ref="Q27:R27"/>
    <mergeCell ref="S27:T27"/>
    <mergeCell ref="U27:V27"/>
    <mergeCell ref="W27:X27"/>
    <mergeCell ref="Y27:Z27"/>
    <mergeCell ref="AB27:AC27"/>
    <mergeCell ref="A27:B27"/>
    <mergeCell ref="C27:D27"/>
    <mergeCell ref="F27:G27"/>
    <mergeCell ref="I27:J27"/>
    <mergeCell ref="L27:M27"/>
    <mergeCell ref="O27:P27"/>
    <mergeCell ref="AB24:AC24"/>
    <mergeCell ref="A25:B25"/>
    <mergeCell ref="O25:P25"/>
    <mergeCell ref="Q25:R25"/>
    <mergeCell ref="U25:V25"/>
    <mergeCell ref="W25:X25"/>
    <mergeCell ref="Y25:Z25"/>
    <mergeCell ref="AB25:AC25"/>
    <mergeCell ref="A24:B24"/>
    <mergeCell ref="O24:P24"/>
    <mergeCell ref="Q24:R24"/>
    <mergeCell ref="U24:V24"/>
    <mergeCell ref="W24:X24"/>
    <mergeCell ref="Y24:Z24"/>
    <mergeCell ref="AB22:AC22"/>
    <mergeCell ref="A23:B23"/>
    <mergeCell ref="O23:P23"/>
    <mergeCell ref="Q23:R23"/>
    <mergeCell ref="U23:V23"/>
    <mergeCell ref="W23:X23"/>
    <mergeCell ref="Y23:Z23"/>
    <mergeCell ref="AB23:AC23"/>
    <mergeCell ref="A22:B22"/>
    <mergeCell ref="O22:P22"/>
    <mergeCell ref="Q22:R22"/>
    <mergeCell ref="U22:V22"/>
    <mergeCell ref="W22:X22"/>
    <mergeCell ref="Y22:Z22"/>
    <mergeCell ref="Q21:R21"/>
    <mergeCell ref="S21:T21"/>
    <mergeCell ref="U21:V21"/>
    <mergeCell ref="W21:X21"/>
    <mergeCell ref="Y21:Z21"/>
    <mergeCell ref="AB21:AC21"/>
    <mergeCell ref="A21:B21"/>
    <mergeCell ref="C21:D21"/>
    <mergeCell ref="F21:G21"/>
    <mergeCell ref="I21:J21"/>
    <mergeCell ref="L21:M21"/>
    <mergeCell ref="O21:P21"/>
    <mergeCell ref="AB18:AC18"/>
    <mergeCell ref="A19:B19"/>
    <mergeCell ref="O19:P19"/>
    <mergeCell ref="Q19:R19"/>
    <mergeCell ref="U19:V19"/>
    <mergeCell ref="W19:X19"/>
    <mergeCell ref="Y19:Z19"/>
    <mergeCell ref="AB19:AC19"/>
    <mergeCell ref="A18:B18"/>
    <mergeCell ref="O18:P18"/>
    <mergeCell ref="Q18:R18"/>
    <mergeCell ref="U18:V18"/>
    <mergeCell ref="W18:X18"/>
    <mergeCell ref="Y18:Z18"/>
    <mergeCell ref="AB16:AC16"/>
    <mergeCell ref="A17:B17"/>
    <mergeCell ref="O17:P17"/>
    <mergeCell ref="Q17:R17"/>
    <mergeCell ref="U17:V17"/>
    <mergeCell ref="W17:X17"/>
    <mergeCell ref="Y17:Z17"/>
    <mergeCell ref="AB17:AC17"/>
    <mergeCell ref="A16:B16"/>
    <mergeCell ref="O16:P16"/>
    <mergeCell ref="Q16:R16"/>
    <mergeCell ref="U16:V16"/>
    <mergeCell ref="W16:X16"/>
    <mergeCell ref="Y16:Z16"/>
    <mergeCell ref="Q15:R15"/>
    <mergeCell ref="S15:T15"/>
    <mergeCell ref="U15:V15"/>
    <mergeCell ref="W15:X15"/>
    <mergeCell ref="Y15:Z15"/>
    <mergeCell ref="AB15:AC15"/>
    <mergeCell ref="A15:B15"/>
    <mergeCell ref="C15:D15"/>
    <mergeCell ref="F15:G15"/>
    <mergeCell ref="I15:J15"/>
    <mergeCell ref="L15:M15"/>
    <mergeCell ref="O15:P15"/>
    <mergeCell ref="AB12:AC12"/>
    <mergeCell ref="A13:B13"/>
    <mergeCell ref="O13:P13"/>
    <mergeCell ref="Q13:R13"/>
    <mergeCell ref="U13:V13"/>
    <mergeCell ref="W13:X13"/>
    <mergeCell ref="Y13:Z13"/>
    <mergeCell ref="AB13:AC13"/>
    <mergeCell ref="A12:B12"/>
    <mergeCell ref="O12:P12"/>
    <mergeCell ref="Q12:R12"/>
    <mergeCell ref="U12:V12"/>
    <mergeCell ref="W12:X12"/>
    <mergeCell ref="Y12:Z12"/>
    <mergeCell ref="AB10:AC10"/>
    <mergeCell ref="A11:B11"/>
    <mergeCell ref="O11:P11"/>
    <mergeCell ref="Q11:R11"/>
    <mergeCell ref="U11:V11"/>
    <mergeCell ref="W11:X11"/>
    <mergeCell ref="Y11:Z11"/>
    <mergeCell ref="AB11:AC11"/>
    <mergeCell ref="U9:V9"/>
    <mergeCell ref="W9:X9"/>
    <mergeCell ref="Y9:Z9"/>
    <mergeCell ref="AB9:AC9"/>
    <mergeCell ref="A10:B10"/>
    <mergeCell ref="O10:P10"/>
    <mergeCell ref="Q10:R10"/>
    <mergeCell ref="U10:V10"/>
    <mergeCell ref="W10:X10"/>
    <mergeCell ref="Y10:Z10"/>
    <mergeCell ref="A7:F7"/>
    <mergeCell ref="G7:AC7"/>
    <mergeCell ref="A9:B9"/>
    <mergeCell ref="C9:D9"/>
    <mergeCell ref="F9:G9"/>
    <mergeCell ref="I9:J9"/>
    <mergeCell ref="L9:M9"/>
    <mergeCell ref="O9:P9"/>
    <mergeCell ref="Q9:R9"/>
    <mergeCell ref="S9:T9"/>
    <mergeCell ref="A4:F4"/>
    <mergeCell ref="G4:AC4"/>
    <mergeCell ref="A5:F5"/>
    <mergeCell ref="G5:AC5"/>
    <mergeCell ref="A6:F6"/>
    <mergeCell ref="G6:AC6"/>
    <mergeCell ref="A1:F1"/>
    <mergeCell ref="G1:AC1"/>
    <mergeCell ref="A2:F2"/>
    <mergeCell ref="G2:AC2"/>
    <mergeCell ref="A3:F3"/>
    <mergeCell ref="G3:AC3"/>
  </mergeCells>
  <printOptions/>
  <pageMargins left="0.35433070866141736" right="0.3937007874015748" top="0.3937007874015748" bottom="0.2362204724409449" header="0.31496062992125984" footer="0.1968503937007874"/>
  <pageSetup fitToHeight="1" fitToWidth="1" horizontalDpi="600" verticalDpi="600" orientation="landscape" paperSize="9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Ondrej</cp:lastModifiedBy>
  <cp:lastPrinted>2017-04-08T13:38:18Z</cp:lastPrinted>
  <dcterms:created xsi:type="dcterms:W3CDTF">2014-02-19T06:30:34Z</dcterms:created>
  <dcterms:modified xsi:type="dcterms:W3CDTF">2017-04-09T14:04:02Z</dcterms:modified>
  <cp:category/>
  <cp:version/>
  <cp:contentType/>
  <cp:contentStatus/>
</cp:coreProperties>
</file>