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tabRatio="854" activeTab="12"/>
  </bookViews>
  <sheets>
    <sheet name="ÚDAJE BC3" sheetId="1" r:id="rId1"/>
    <sheet name="ZOZNAM BC3" sheetId="2" r:id="rId2"/>
    <sheet name="SKUPINY BC3" sheetId="3" r:id="rId3"/>
    <sheet name="A" sheetId="4" state="hidden" r:id="rId4"/>
    <sheet name="B" sheetId="5" state="hidden" r:id="rId5"/>
    <sheet name="C" sheetId="6" state="hidden" r:id="rId6"/>
    <sheet name="PAVÚK BC3" sheetId="7" r:id="rId7"/>
    <sheet name="vysledky BC3" sheetId="8" r:id="rId8"/>
    <sheet name="ÚDAJE BC4" sheetId="9" r:id="rId9"/>
    <sheet name="ZOZNAM BC4" sheetId="10" r:id="rId10"/>
    <sheet name="SKUPINY BC4" sheetId="11" r:id="rId11"/>
    <sheet name="PAVÚK BC4" sheetId="12" r:id="rId12"/>
    <sheet name="vysledky BC4" sheetId="13" r:id="rId13"/>
    <sheet name="BC3-4 rozpis" sheetId="14" r:id="rId14"/>
  </sheets>
  <definedNames>
    <definedName name="NPool" localSheetId="9">'ZOZNAM BC4'!$AB$5:$AC$13</definedName>
    <definedName name="NPool">'ZOZNAM BC3'!$AC$5:$AD$13</definedName>
    <definedName name="_xlnm.Print_Area" localSheetId="6">'PAVÚK BC3'!$E$3:$BM$88</definedName>
    <definedName name="_xlnm.Print_Area" localSheetId="11">'PAVÚK BC4'!$E$3:$BM$88</definedName>
    <definedName name="_xlnm.Print_Area" localSheetId="2">'SKUPINY BC3'!$A$1:$I$19</definedName>
    <definedName name="_xlnm.Print_Area" localSheetId="10">'SKUPINY BC4'!$A$1:$I$19</definedName>
    <definedName name="_xlnm.Print_Area" localSheetId="1">'ZOZNAM BC3'!$B$2:$J$20</definedName>
    <definedName name="_xlnm.Print_Area" localSheetId="9">'ZOZNAM BC4'!$B$2:$I$20</definedName>
    <definedName name="Posice" localSheetId="9">'ZOZNAM BC4'!$G$5:$G$41</definedName>
    <definedName name="Posice">'ZOZNAM BC3'!$G$5:$G$41</definedName>
    <definedName name="Rank" localSheetId="9">'ZOZNAM BC4'!$B$5:$G$41</definedName>
    <definedName name="Rank">'ZOZNAM BC3'!$B$5:$G$41</definedName>
    <definedName name="Trida" localSheetId="9">'ZOZNAM BC4'!$B$2</definedName>
    <definedName name="Trida">'ZOZNAM BC3'!$B$2</definedName>
  </definedNames>
  <calcPr fullCalcOnLoad="1"/>
</workbook>
</file>

<file path=xl/sharedStrings.xml><?xml version="1.0" encoding="utf-8"?>
<sst xmlns="http://schemas.openxmlformats.org/spreadsheetml/2006/main" count="422" uniqueCount="154">
  <si>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</si>
  <si>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</si>
  <si>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</si>
  <si>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</si>
  <si>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</si>
  <si>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</si>
  <si>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</si>
  <si>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</si>
  <si>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</si>
  <si>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</si>
  <si>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</si>
  <si>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</si>
  <si>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</si>
  <si>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</si>
  <si>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</si>
  <si>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</si>
  <si>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</si>
  <si>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</si>
  <si>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</si>
  <si>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</si>
  <si>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</si>
  <si>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</si>
  <si>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</si>
  <si>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</si>
  <si>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</si>
  <si>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</si>
  <si>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</si>
  <si>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</si>
  <si>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</si>
  <si>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</si>
  <si>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</si>
  <si>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</si>
  <si>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</si>
  <si>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</si>
  <si>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</si>
  <si>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</si>
  <si>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</si>
  <si>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</si>
  <si>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</si>
  <si>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</si>
  <si>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</si>
  <si>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</si>
  <si>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</si>
  <si>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</si>
  <si>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</si>
  <si>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</si>
  <si>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</si>
  <si>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</si>
  <si>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</si>
  <si>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</si>
  <si>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</si>
  <si>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</si>
  <si>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</si>
  <si>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</si>
  <si>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</si>
  <si>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</si>
  <si>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</si>
  <si>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</si>
  <si>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 xml:space="preserve">      3. - 4. miesto:   (TB)</t>
  </si>
  <si>
    <t>7.</t>
  </si>
  <si>
    <t>4.</t>
  </si>
  <si>
    <t>6.</t>
  </si>
  <si>
    <t>5.</t>
  </si>
  <si>
    <t>8.</t>
  </si>
  <si>
    <t>Miroslav</t>
  </si>
  <si>
    <t>Skupina C</t>
  </si>
  <si>
    <t>Ondrej Bašták Ďurán</t>
  </si>
  <si>
    <t>ČASOVÝ ROZPIS ZÁPASOV</t>
  </si>
  <si>
    <t>cca. časy</t>
  </si>
  <si>
    <t>kurt č.1</t>
  </si>
  <si>
    <t>kurt č.2</t>
  </si>
  <si>
    <t>kurt č.4</t>
  </si>
  <si>
    <t>rozhoduje:</t>
  </si>
  <si>
    <t>FINÁLE</t>
  </si>
  <si>
    <t>vyhlásenie víťazov</t>
  </si>
  <si>
    <t>vyhodnotenie</t>
  </si>
  <si>
    <t>odovzdávanie cien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</si>
  <si>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</si>
  <si>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</si>
  <si>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</si>
  <si>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</si>
  <si>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</si>
  <si>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</si>
  <si>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</si>
  <si>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</si>
  <si>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</si>
  <si>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</si>
  <si>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</si>
  <si>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</si>
  <si>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Mihová I.</t>
  </si>
  <si>
    <t>Strehársky M.</t>
  </si>
  <si>
    <t>Prášil M.</t>
  </si>
  <si>
    <t>Žitňáková Ž.</t>
  </si>
  <si>
    <t>1.B</t>
  </si>
  <si>
    <t>Klohna</t>
  </si>
  <si>
    <t>Tižo</t>
  </si>
  <si>
    <t>Bielak</t>
  </si>
  <si>
    <t>Boris</t>
  </si>
  <si>
    <t>Michal</t>
  </si>
  <si>
    <t>Burianek</t>
  </si>
  <si>
    <t>Rostašová</t>
  </si>
  <si>
    <t>Adam</t>
  </si>
  <si>
    <t>2. B</t>
  </si>
  <si>
    <t>2. A</t>
  </si>
  <si>
    <t>kurt č.3</t>
  </si>
  <si>
    <t>3. ligové kolo 2017</t>
  </si>
  <si>
    <t>Martin</t>
  </si>
  <si>
    <t>ŠK Altius Bratislava</t>
  </si>
  <si>
    <t>ŠK OMD V SR Bratislava</t>
  </si>
  <si>
    <t>ŠK ZOM Prešov</t>
  </si>
  <si>
    <t>Telocvičňa ZŠ Mukačevská Prešov</t>
  </si>
  <si>
    <t>kurt č.5</t>
  </si>
  <si>
    <t>SEMIFINÁLE</t>
  </si>
  <si>
    <t>Rozhodcovia:</t>
  </si>
  <si>
    <t>Lenártová Mária</t>
  </si>
  <si>
    <t>Fejerčák Jozef</t>
  </si>
  <si>
    <t>Uhrová Katarína</t>
  </si>
  <si>
    <t>Šípoš Patrik</t>
  </si>
  <si>
    <t>Kondela Ľuboš</t>
  </si>
  <si>
    <t>Grega Matúš</t>
  </si>
  <si>
    <t>Svat Ľubomír</t>
  </si>
  <si>
    <t>Róbert</t>
  </si>
  <si>
    <t>C1</t>
  </si>
  <si>
    <t>C2</t>
  </si>
  <si>
    <t>C3</t>
  </si>
  <si>
    <t>9.</t>
  </si>
  <si>
    <t>Evka</t>
  </si>
  <si>
    <t>Mochňacká</t>
  </si>
  <si>
    <t>Zuzana</t>
  </si>
  <si>
    <t>ŠK OMD v SR Bratislava</t>
  </si>
  <si>
    <t>Balcová</t>
  </si>
  <si>
    <t>Michaela</t>
  </si>
  <si>
    <t>Ďurkovič</t>
  </si>
  <si>
    <t>Andrejčík</t>
  </si>
  <si>
    <t>Samuel</t>
  </si>
  <si>
    <t>Strehársky</t>
  </si>
  <si>
    <t>Klimčo</t>
  </si>
  <si>
    <t>Marián</t>
  </si>
  <si>
    <t>Burian</t>
  </si>
  <si>
    <t>Rom</t>
  </si>
  <si>
    <t>Mihová</t>
  </si>
  <si>
    <t>Anna</t>
  </si>
  <si>
    <t>Prášil</t>
  </si>
  <si>
    <t>ŠK Victória Žiar nad Hronom</t>
  </si>
  <si>
    <t>3. ligové kolo kat. BC4 Prešov / 21. 05. 2017</t>
  </si>
  <si>
    <t>3. ligové kolo kat. BC3 Prešov / 21. 05. 2017</t>
  </si>
  <si>
    <t>15:15 - 15:30</t>
  </si>
  <si>
    <r>
      <t xml:space="preserve">   </t>
    </r>
    <r>
      <rPr>
        <b/>
        <u val="single"/>
        <sz val="14"/>
        <rFont val="Arial CE"/>
        <family val="0"/>
      </rPr>
      <t>BOCCIA - LIGOVÝ TURNAJ - BC3/BC4 - jednotlivci - ZŠ Mukačevská Prešov - 21.05.2017</t>
    </r>
  </si>
  <si>
    <t>O B E D</t>
  </si>
  <si>
    <t>Andrejčíková Ľudmila</t>
  </si>
  <si>
    <t>SKUPINY - HRÁČI - BC3</t>
  </si>
  <si>
    <t>SKUPINY - HRÁČI - BC4</t>
  </si>
  <si>
    <t>2. X</t>
  </si>
  <si>
    <t>1.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</si>
</sst>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63"/>
      <name val="Arial C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name val="Arial CE"/>
      <family val="0"/>
    </font>
    <font>
      <b/>
      <sz val="16"/>
      <color indexed="9"/>
      <name val="Arial CE"/>
      <family val="2"/>
    </font>
    <font>
      <b/>
      <sz val="12"/>
      <color indexed="62"/>
      <name val="Arial"/>
      <family val="2"/>
    </font>
    <font>
      <b/>
      <sz val="16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23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48" applyAlignment="1">
      <alignment vertical="center"/>
      <protection/>
    </xf>
    <xf numFmtId="0" fontId="59" fillId="0" borderId="25" xfId="48" applyFont="1" applyBorder="1" applyAlignment="1">
      <alignment horizontal="center" vertical="center"/>
      <protection/>
    </xf>
    <xf numFmtId="0" fontId="60" fillId="0" borderId="26" xfId="48" applyFont="1" applyBorder="1" applyAlignment="1">
      <alignment horizontal="center" vertical="center"/>
      <protection/>
    </xf>
    <xf numFmtId="20" fontId="27" fillId="25" borderId="25" xfId="48" applyNumberFormat="1" applyFont="1" applyFill="1" applyBorder="1" applyAlignment="1">
      <alignment horizontal="center" vertical="center"/>
      <protection/>
    </xf>
    <xf numFmtId="0" fontId="19" fillId="25" borderId="27" xfId="48" applyFont="1" applyFill="1" applyBorder="1" applyAlignment="1">
      <alignment horizontal="center" vertical="center"/>
      <protection/>
    </xf>
    <xf numFmtId="0" fontId="59" fillId="0" borderId="28" xfId="48" applyFont="1" applyBorder="1" applyAlignment="1">
      <alignment horizontal="center" vertical="center"/>
      <protection/>
    </xf>
    <xf numFmtId="0" fontId="60" fillId="0" borderId="29" xfId="48" applyFont="1" applyFill="1" applyBorder="1" applyAlignment="1">
      <alignment horizontal="center" vertical="center"/>
      <protection/>
    </xf>
    <xf numFmtId="0" fontId="59" fillId="0" borderId="29" xfId="48" applyFont="1" applyBorder="1" applyAlignment="1">
      <alignment horizontal="center" vertical="center"/>
      <protection/>
    </xf>
    <xf numFmtId="0" fontId="60" fillId="0" borderId="29" xfId="48" applyFont="1" applyBorder="1" applyAlignment="1">
      <alignment horizontal="center" vertical="center"/>
      <protection/>
    </xf>
    <xf numFmtId="0" fontId="1" fillId="0" borderId="0" xfId="48" applyFill="1" applyBorder="1" applyAlignment="1">
      <alignment vertical="center"/>
      <protection/>
    </xf>
    <xf numFmtId="20" fontId="27" fillId="25" borderId="26" xfId="48" applyNumberFormat="1" applyFont="1" applyFill="1" applyBorder="1" applyAlignment="1">
      <alignment horizontal="center" vertical="center"/>
      <protection/>
    </xf>
    <xf numFmtId="0" fontId="59" fillId="0" borderId="26" xfId="48" applyFont="1" applyBorder="1" applyAlignment="1">
      <alignment horizontal="center" vertical="center"/>
      <protection/>
    </xf>
    <xf numFmtId="0" fontId="19" fillId="25" borderId="30" xfId="48" applyFont="1" applyFill="1" applyBorder="1" applyAlignment="1">
      <alignment horizontal="center" vertical="center"/>
      <protection/>
    </xf>
    <xf numFmtId="0" fontId="0" fillId="0" borderId="29" xfId="48" applyFont="1" applyFill="1" applyBorder="1" applyAlignment="1">
      <alignment horizontal="left" vertical="center" indent="2"/>
      <protection/>
    </xf>
    <xf numFmtId="0" fontId="19" fillId="0" borderId="31" xfId="48" applyFont="1" applyBorder="1" applyAlignment="1">
      <alignment horizontal="center" vertical="center"/>
      <protection/>
    </xf>
    <xf numFmtId="0" fontId="56" fillId="0" borderId="29" xfId="48" applyFont="1" applyBorder="1" applyAlignment="1">
      <alignment horizontal="center"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0" fontId="56" fillId="25" borderId="32" xfId="48" applyFont="1" applyFill="1" applyBorder="1" applyAlignment="1">
      <alignment horizontal="center" vertical="center"/>
      <protection/>
    </xf>
    <xf numFmtId="20" fontId="19" fillId="25" borderId="29" xfId="48" applyNumberFormat="1" applyFont="1" applyFill="1" applyBorder="1" applyAlignment="1">
      <alignment horizontal="center" vertical="center"/>
      <protection/>
    </xf>
    <xf numFmtId="0" fontId="56" fillId="25" borderId="29" xfId="48" applyFont="1" applyFill="1" applyBorder="1" applyAlignment="1">
      <alignment horizontal="center" vertical="center"/>
      <protection/>
    </xf>
    <xf numFmtId="0" fontId="1" fillId="0" borderId="0" xfId="48" applyAlignment="1">
      <alignment horizontal="center" vertical="center"/>
      <protection/>
    </xf>
    <xf numFmtId="0" fontId="61" fillId="0" borderId="0" xfId="48" applyFont="1" applyBorder="1" applyAlignment="1">
      <alignment horizontal="center" vertical="center"/>
      <protection/>
    </xf>
    <xf numFmtId="0" fontId="27" fillId="26" borderId="26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" fillId="26" borderId="33" xfId="48" applyFill="1" applyBorder="1" applyAlignment="1">
      <alignment horizontal="center" vertical="center"/>
      <protection/>
    </xf>
    <xf numFmtId="0" fontId="1" fillId="26" borderId="30" xfId="48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0" fontId="1" fillId="0" borderId="0" xfId="48" applyBorder="1" applyAlignment="1">
      <alignment horizontal="center" vertical="center"/>
      <protection/>
    </xf>
    <xf numFmtId="0" fontId="1" fillId="0" borderId="0" xfId="48" applyBorder="1" applyAlignment="1">
      <alignment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62" fillId="27" borderId="34" xfId="48" applyFont="1" applyFill="1" applyBorder="1" applyAlignment="1" applyProtection="1">
      <alignment horizontal="center" vertical="center"/>
      <protection hidden="1"/>
    </xf>
    <xf numFmtId="0" fontId="62" fillId="27" borderId="32" xfId="48" applyFont="1" applyFill="1" applyBorder="1" applyAlignment="1" applyProtection="1">
      <alignment horizontal="center" vertical="center"/>
      <protection hidden="1"/>
    </xf>
    <xf numFmtId="0" fontId="62" fillId="0" borderId="35" xfId="48" applyFont="1" applyBorder="1" applyAlignment="1" applyProtection="1">
      <alignment horizontal="center" vertical="center"/>
      <protection locked="0"/>
    </xf>
    <xf numFmtId="0" fontId="62" fillId="0" borderId="36" xfId="48" applyFont="1" applyBorder="1" applyAlignment="1" applyProtection="1">
      <alignment horizontal="center" vertical="center"/>
      <protection locked="0"/>
    </xf>
    <xf numFmtId="0" fontId="62" fillId="0" borderId="37" xfId="48" applyFont="1" applyBorder="1" applyAlignment="1" applyProtection="1">
      <alignment horizontal="center" vertical="center"/>
      <protection locked="0"/>
    </xf>
    <xf numFmtId="0" fontId="62" fillId="0" borderId="38" xfId="48" applyFont="1" applyBorder="1" applyAlignment="1" applyProtection="1">
      <alignment horizontal="center" vertical="center"/>
      <protection locked="0"/>
    </xf>
    <xf numFmtId="0" fontId="62" fillId="0" borderId="39" xfId="48" applyFont="1" applyBorder="1" applyAlignment="1" applyProtection="1">
      <alignment horizontal="center" vertical="center"/>
      <protection locked="0"/>
    </xf>
    <xf numFmtId="0" fontId="1" fillId="28" borderId="40" xfId="48" applyFill="1" applyBorder="1" applyAlignment="1" applyProtection="1">
      <alignment horizontal="center" vertical="center"/>
      <protection hidden="1"/>
    </xf>
    <xf numFmtId="0" fontId="1" fillId="28" borderId="41" xfId="48" applyFill="1" applyBorder="1" applyAlignment="1" applyProtection="1">
      <alignment horizontal="center" vertical="center"/>
      <protection hidden="1"/>
    </xf>
    <xf numFmtId="0" fontId="62" fillId="0" borderId="42" xfId="48" applyFont="1" applyBorder="1" applyAlignment="1" applyProtection="1">
      <alignment horizontal="center" vertical="center"/>
      <protection locked="0"/>
    </xf>
    <xf numFmtId="0" fontId="62" fillId="0" borderId="43" xfId="48" applyFont="1" applyBorder="1" applyAlignment="1" applyProtection="1">
      <alignment horizontal="center" vertical="center"/>
      <protection locked="0"/>
    </xf>
    <xf numFmtId="0" fontId="1" fillId="28" borderId="38" xfId="48" applyFill="1" applyBorder="1" applyAlignment="1" applyProtection="1">
      <alignment horizontal="center" vertical="center"/>
      <protection hidden="1"/>
    </xf>
    <xf numFmtId="0" fontId="1" fillId="28" borderId="37" xfId="48" applyFill="1" applyBorder="1" applyAlignment="1" applyProtection="1">
      <alignment horizontal="center" vertical="center"/>
      <protection hidden="1"/>
    </xf>
    <xf numFmtId="0" fontId="62" fillId="0" borderId="44" xfId="48" applyFont="1" applyBorder="1" applyAlignment="1" applyProtection="1">
      <alignment horizontal="center" vertical="center"/>
      <protection locked="0"/>
    </xf>
    <xf numFmtId="0" fontId="62" fillId="0" borderId="45" xfId="48" applyFont="1" applyBorder="1" applyAlignment="1" applyProtection="1">
      <alignment horizontal="center" vertical="center"/>
      <protection locked="0"/>
    </xf>
    <xf numFmtId="0" fontId="62" fillId="0" borderId="46" xfId="48" applyFont="1" applyBorder="1" applyAlignment="1" applyProtection="1">
      <alignment horizontal="center" vertical="center"/>
      <protection locked="0"/>
    </xf>
    <xf numFmtId="0" fontId="62" fillId="0" borderId="47" xfId="48" applyFont="1" applyBorder="1" applyAlignment="1" applyProtection="1">
      <alignment horizontal="center" vertical="center"/>
      <protection locked="0"/>
    </xf>
    <xf numFmtId="0" fontId="62" fillId="0" borderId="48" xfId="48" applyFont="1" applyBorder="1" applyAlignment="1" applyProtection="1">
      <alignment horizontal="center" vertical="center"/>
      <protection locked="0"/>
    </xf>
    <xf numFmtId="0" fontId="62" fillId="0" borderId="27" xfId="48" applyFont="1" applyBorder="1" applyAlignment="1" applyProtection="1">
      <alignment horizontal="center" vertical="center"/>
      <protection locked="0"/>
    </xf>
    <xf numFmtId="0" fontId="62" fillId="0" borderId="49" xfId="48" applyFont="1" applyBorder="1" applyAlignment="1" applyProtection="1">
      <alignment horizontal="center" vertical="center"/>
      <protection locked="0"/>
    </xf>
    <xf numFmtId="0" fontId="62" fillId="0" borderId="50" xfId="48" applyFont="1" applyBorder="1" applyAlignment="1" applyProtection="1">
      <alignment horizontal="center" vertical="center"/>
      <protection locked="0"/>
    </xf>
    <xf numFmtId="0" fontId="1" fillId="28" borderId="50" xfId="48" applyFill="1" applyBorder="1" applyAlignment="1" applyProtection="1">
      <alignment horizontal="center" vertical="center"/>
      <protection hidden="1"/>
    </xf>
    <xf numFmtId="0" fontId="1" fillId="28" borderId="49" xfId="48" applyFill="1" applyBorder="1" applyAlignment="1" applyProtection="1">
      <alignment horizontal="center" vertical="center"/>
      <protection hidden="1"/>
    </xf>
    <xf numFmtId="0" fontId="67" fillId="0" borderId="0" xfId="48" applyFont="1" applyAlignment="1">
      <alignment vertical="center"/>
      <protection/>
    </xf>
    <xf numFmtId="0" fontId="67" fillId="0" borderId="0" xfId="48" applyFont="1" applyAlignment="1">
      <alignment vertical="center" wrapText="1"/>
      <protection/>
    </xf>
    <xf numFmtId="2" fontId="1" fillId="28" borderId="51" xfId="48" applyNumberFormat="1" applyFill="1" applyBorder="1" applyAlignment="1" applyProtection="1">
      <alignment horizontal="center" vertical="center"/>
      <protection hidden="1"/>
    </xf>
    <xf numFmtId="2" fontId="1" fillId="28" borderId="52" xfId="48" applyNumberFormat="1" applyFill="1" applyBorder="1" applyAlignment="1" applyProtection="1">
      <alignment horizontal="center" vertical="center"/>
      <protection hidden="1"/>
    </xf>
    <xf numFmtId="2" fontId="1" fillId="28" borderId="53" xfId="48" applyNumberFormat="1" applyFill="1" applyBorder="1" applyAlignment="1" applyProtection="1">
      <alignment horizontal="center" vertical="center"/>
      <protection hidden="1"/>
    </xf>
    <xf numFmtId="0" fontId="66" fillId="28" borderId="31" xfId="48" applyFont="1" applyFill="1" applyBorder="1" applyAlignment="1" applyProtection="1">
      <alignment horizontal="center" vertical="center" wrapText="1"/>
      <protection hidden="1"/>
    </xf>
    <xf numFmtId="0" fontId="1" fillId="0" borderId="31" xfId="48" applyFont="1" applyFill="1" applyBorder="1" applyAlignment="1" applyProtection="1">
      <alignment horizontal="center" vertical="center" wrapText="1"/>
      <protection locked="0"/>
    </xf>
    <xf numFmtId="0" fontId="62" fillId="27" borderId="51" xfId="48" applyFont="1" applyFill="1" applyBorder="1" applyAlignment="1" applyProtection="1">
      <alignment horizontal="center" vertical="center"/>
      <protection hidden="1"/>
    </xf>
    <xf numFmtId="0" fontId="62" fillId="0" borderId="0" xfId="48" applyFont="1" applyBorder="1" applyAlignment="1" applyProtection="1">
      <alignment horizontal="center" vertical="center"/>
      <protection locked="0"/>
    </xf>
    <xf numFmtId="0" fontId="62" fillId="0" borderId="51" xfId="48" applyFont="1" applyBorder="1" applyAlignment="1" applyProtection="1">
      <alignment horizontal="center" vertical="center"/>
      <protection locked="0"/>
    </xf>
    <xf numFmtId="0" fontId="62" fillId="27" borderId="0" xfId="48" applyFont="1" applyFill="1" applyBorder="1" applyAlignment="1" applyProtection="1">
      <alignment horizontal="center" vertical="center"/>
      <protection hidden="1"/>
    </xf>
    <xf numFmtId="0" fontId="62" fillId="0" borderId="54" xfId="48" applyFont="1" applyBorder="1" applyAlignment="1" applyProtection="1">
      <alignment horizontal="center" vertical="center"/>
      <protection locked="0"/>
    </xf>
    <xf numFmtId="0" fontId="1" fillId="0" borderId="53" xfId="48" applyFont="1" applyFill="1" applyBorder="1" applyAlignment="1" applyProtection="1">
      <alignment horizontal="center" vertical="center" wrapText="1"/>
      <protection locked="0"/>
    </xf>
    <xf numFmtId="0" fontId="62" fillId="0" borderId="55" xfId="48" applyFont="1" applyFill="1" applyBorder="1" applyAlignment="1" applyProtection="1">
      <alignment horizontal="center" vertical="center"/>
      <protection locked="0"/>
    </xf>
    <xf numFmtId="2" fontId="0" fillId="28" borderId="55" xfId="0" applyNumberFormat="1" applyFill="1" applyBorder="1" applyAlignment="1" applyProtection="1">
      <alignment horizontal="center" vertical="center"/>
      <protection hidden="1"/>
    </xf>
    <xf numFmtId="0" fontId="66" fillId="28" borderId="53" xfId="48" applyFont="1" applyFill="1" applyBorder="1" applyAlignment="1" applyProtection="1">
      <alignment horizontal="center" vertical="center" wrapText="1"/>
      <protection hidden="1"/>
    </xf>
    <xf numFmtId="0" fontId="62" fillId="27" borderId="55" xfId="48" applyFont="1" applyFill="1" applyBorder="1" applyAlignment="1" applyProtection="1">
      <alignment horizontal="center" vertical="center"/>
      <protection hidden="1"/>
    </xf>
    <xf numFmtId="0" fontId="62" fillId="0" borderId="55" xfId="48" applyFont="1" applyBorder="1" applyAlignment="1" applyProtection="1">
      <alignment horizontal="center" vertical="center"/>
      <protection locked="0"/>
    </xf>
    <xf numFmtId="0" fontId="1" fillId="28" borderId="55" xfId="48" applyFill="1" applyBorder="1" applyAlignment="1" applyProtection="1">
      <alignment horizontal="center" vertical="center"/>
      <protection hidden="1"/>
    </xf>
    <xf numFmtId="0" fontId="62" fillId="27" borderId="56" xfId="48" applyFont="1" applyFill="1" applyBorder="1" applyAlignment="1" applyProtection="1">
      <alignment horizontal="center" vertical="center"/>
      <protection hidden="1"/>
    </xf>
    <xf numFmtId="0" fontId="62" fillId="27" borderId="57" xfId="48" applyFont="1" applyFill="1" applyBorder="1" applyAlignment="1" applyProtection="1">
      <alignment horizontal="center" vertical="center"/>
      <protection hidden="1"/>
    </xf>
    <xf numFmtId="0" fontId="62" fillId="0" borderId="57" xfId="48" applyFont="1" applyBorder="1" applyAlignment="1" applyProtection="1">
      <alignment horizontal="center" vertical="center"/>
      <protection locked="0"/>
    </xf>
    <xf numFmtId="0" fontId="69" fillId="0" borderId="57" xfId="48" applyFont="1" applyBorder="1" applyAlignment="1" applyProtection="1">
      <alignment horizontal="center" vertical="center"/>
      <protection locked="0"/>
    </xf>
    <xf numFmtId="0" fontId="1" fillId="28" borderId="57" xfId="48" applyFill="1" applyBorder="1" applyAlignment="1" applyProtection="1">
      <alignment horizontal="center" vertical="center"/>
      <protection hidden="1"/>
    </xf>
    <xf numFmtId="2" fontId="0" fillId="28" borderId="57" xfId="0" applyNumberFormat="1" applyFill="1" applyBorder="1" applyAlignment="1" applyProtection="1">
      <alignment horizontal="center" vertical="center"/>
      <protection hidden="1"/>
    </xf>
    <xf numFmtId="0" fontId="62" fillId="0" borderId="58" xfId="48" applyFont="1" applyBorder="1" applyAlignment="1" applyProtection="1">
      <alignment horizontal="center" vertical="center"/>
      <protection locked="0"/>
    </xf>
    <xf numFmtId="0" fontId="62" fillId="0" borderId="59" xfId="48" applyFont="1" applyBorder="1" applyAlignment="1" applyProtection="1">
      <alignment horizontal="center" vertical="center"/>
      <protection locked="0"/>
    </xf>
    <xf numFmtId="0" fontId="62" fillId="0" borderId="60" xfId="48" applyFont="1" applyBorder="1" applyAlignment="1" applyProtection="1">
      <alignment horizontal="center" vertical="center"/>
      <protection locked="0"/>
    </xf>
    <xf numFmtId="0" fontId="62" fillId="27" borderId="60" xfId="48" applyFont="1" applyFill="1" applyBorder="1" applyAlignment="1" applyProtection="1">
      <alignment horizontal="center" vertical="center"/>
      <protection hidden="1"/>
    </xf>
    <xf numFmtId="0" fontId="1" fillId="28" borderId="60" xfId="48" applyFill="1" applyBorder="1" applyAlignment="1" applyProtection="1">
      <alignment horizontal="center" vertical="center"/>
      <protection hidden="1"/>
    </xf>
    <xf numFmtId="2" fontId="0" fillId="28" borderId="60" xfId="0" applyNumberFormat="1" applyFill="1" applyBorder="1" applyAlignment="1" applyProtection="1">
      <alignment horizontal="center" vertical="center"/>
      <protection hidden="1"/>
    </xf>
    <xf numFmtId="0" fontId="62" fillId="0" borderId="40" xfId="48" applyFont="1" applyBorder="1" applyAlignment="1" applyProtection="1">
      <alignment horizontal="center" vertical="center"/>
      <protection locked="0"/>
    </xf>
    <xf numFmtId="0" fontId="62" fillId="0" borderId="61" xfId="48" applyFont="1" applyBorder="1" applyAlignment="1" applyProtection="1">
      <alignment horizontal="center" vertical="center"/>
      <protection locked="0"/>
    </xf>
    <xf numFmtId="0" fontId="62" fillId="27" borderId="43" xfId="48" applyFont="1" applyFill="1" applyBorder="1" applyAlignment="1" applyProtection="1">
      <alignment horizontal="center" vertical="center"/>
      <protection hidden="1"/>
    </xf>
    <xf numFmtId="0" fontId="62" fillId="0" borderId="57" xfId="48" applyFont="1" applyFill="1" applyBorder="1" applyAlignment="1" applyProtection="1">
      <alignment horizontal="center" vertical="center"/>
      <protection hidden="1"/>
    </xf>
    <xf numFmtId="0" fontId="62" fillId="0" borderId="60" xfId="48" applyFont="1" applyFill="1" applyBorder="1" applyAlignment="1" applyProtection="1">
      <alignment horizontal="center" vertical="center"/>
      <protection locked="0"/>
    </xf>
    <xf numFmtId="0" fontId="62" fillId="0" borderId="40" xfId="48" applyFont="1" applyFill="1" applyBorder="1" applyAlignment="1" applyProtection="1">
      <alignment horizontal="center" vertical="center"/>
      <protection hidden="1"/>
    </xf>
    <xf numFmtId="0" fontId="62" fillId="0" borderId="61" xfId="48" applyFont="1" applyFill="1" applyBorder="1" applyAlignment="1" applyProtection="1">
      <alignment horizontal="center" vertical="center"/>
      <protection locked="0"/>
    </xf>
    <xf numFmtId="0" fontId="62" fillId="0" borderId="43" xfId="48" applyFont="1" applyFill="1" applyBorder="1" applyAlignment="1" applyProtection="1">
      <alignment horizontal="center" vertical="center"/>
      <protection locked="0"/>
    </xf>
    <xf numFmtId="0" fontId="68" fillId="0" borderId="57" xfId="48" applyFont="1" applyBorder="1" applyAlignment="1" applyProtection="1">
      <alignment horizontal="center" vertical="center"/>
      <protection locked="0"/>
    </xf>
    <xf numFmtId="0" fontId="68" fillId="0" borderId="60" xfId="48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8" fillId="0" borderId="27" xfId="48" applyFont="1" applyBorder="1" applyAlignment="1">
      <alignment horizontal="center" vertical="center"/>
      <protection/>
    </xf>
    <xf numFmtId="0" fontId="58" fillId="0" borderId="30" xfId="48" applyFont="1" applyBorder="1" applyAlignment="1">
      <alignment horizontal="center" vertical="center"/>
      <protection/>
    </xf>
    <xf numFmtId="0" fontId="58" fillId="0" borderId="51" xfId="48" applyFont="1" applyBorder="1" applyAlignment="1">
      <alignment horizontal="center" vertical="center"/>
      <protection/>
    </xf>
    <xf numFmtId="0" fontId="60" fillId="0" borderId="26" xfId="48" applyFont="1" applyFill="1" applyBorder="1" applyAlignment="1">
      <alignment horizontal="center" vertical="center"/>
      <protection/>
    </xf>
    <xf numFmtId="0" fontId="60" fillId="0" borderId="53" xfId="48" applyFont="1" applyFill="1" applyBorder="1" applyAlignment="1">
      <alignment horizontal="center" vertical="center"/>
      <protection/>
    </xf>
    <xf numFmtId="0" fontId="19" fillId="0" borderId="62" xfId="48" applyFont="1" applyFill="1" applyBorder="1" applyAlignment="1">
      <alignment horizontal="center" vertical="center"/>
      <protection/>
    </xf>
    <xf numFmtId="0" fontId="19" fillId="0" borderId="63" xfId="48" applyFont="1" applyFill="1" applyBorder="1" applyAlignment="1">
      <alignment horizontal="center" vertical="center"/>
      <protection/>
    </xf>
    <xf numFmtId="0" fontId="11" fillId="0" borderId="0" xfId="48" applyFont="1" applyAlignment="1">
      <alignment vertical="center"/>
      <protection/>
    </xf>
    <xf numFmtId="0" fontId="19" fillId="0" borderId="0" xfId="48" applyFont="1" applyBorder="1" applyAlignment="1">
      <alignment horizontal="left" vertical="center"/>
      <protection/>
    </xf>
    <xf numFmtId="0" fontId="11" fillId="0" borderId="0" xfId="48" applyFont="1" applyAlignment="1">
      <alignment horizontal="left" vertical="center"/>
      <protection/>
    </xf>
    <xf numFmtId="0" fontId="23" fillId="0" borderId="16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2" fillId="27" borderId="64" xfId="48" applyFont="1" applyFill="1" applyBorder="1" applyAlignment="1" applyProtection="1">
      <alignment horizontal="center" vertical="center"/>
      <protection hidden="1"/>
    </xf>
    <xf numFmtId="0" fontId="62" fillId="0" borderId="65" xfId="48" applyFont="1" applyBorder="1" applyAlignment="1" applyProtection="1">
      <alignment horizontal="center" vertical="center"/>
      <protection locked="0"/>
    </xf>
    <xf numFmtId="0" fontId="62" fillId="0" borderId="66" xfId="48" applyFont="1" applyBorder="1" applyAlignment="1" applyProtection="1">
      <alignment horizontal="center" vertical="center"/>
      <protection locked="0"/>
    </xf>
    <xf numFmtId="0" fontId="1" fillId="0" borderId="56" xfId="48" applyBorder="1" applyAlignment="1" applyProtection="1">
      <alignment vertical="center"/>
      <protection locked="0"/>
    </xf>
    <xf numFmtId="0" fontId="1" fillId="0" borderId="67" xfId="48" applyBorder="1" applyAlignment="1" applyProtection="1">
      <alignment vertical="center"/>
      <protection locked="0"/>
    </xf>
    <xf numFmtId="0" fontId="1" fillId="0" borderId="58" xfId="48" applyBorder="1" applyAlignment="1" applyProtection="1">
      <alignment vertical="center"/>
      <protection locked="0"/>
    </xf>
    <xf numFmtId="0" fontId="1" fillId="0" borderId="68" xfId="48" applyBorder="1" applyAlignment="1" applyProtection="1">
      <alignment vertical="center"/>
      <protection locked="0"/>
    </xf>
    <xf numFmtId="0" fontId="1" fillId="0" borderId="59" xfId="48" applyBorder="1" applyAlignment="1" applyProtection="1">
      <alignment vertical="center"/>
      <protection locked="0"/>
    </xf>
    <xf numFmtId="0" fontId="1" fillId="0" borderId="69" xfId="48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1" fillId="0" borderId="70" xfId="48" applyFont="1" applyFill="1" applyBorder="1" applyAlignment="1" applyProtection="1">
      <alignment horizontal="center" vertical="center" wrapText="1"/>
      <protection locked="0"/>
    </xf>
    <xf numFmtId="0" fontId="1" fillId="0" borderId="71" xfId="48" applyBorder="1" applyAlignment="1" applyProtection="1">
      <alignment vertical="center"/>
      <protection locked="0"/>
    </xf>
    <xf numFmtId="0" fontId="62" fillId="0" borderId="72" xfId="48" applyFont="1" applyBorder="1" applyAlignment="1" applyProtection="1">
      <alignment horizontal="center" vertical="center"/>
      <protection locked="0"/>
    </xf>
    <xf numFmtId="0" fontId="62" fillId="0" borderId="73" xfId="48" applyFont="1" applyBorder="1" applyAlignment="1" applyProtection="1">
      <alignment horizontal="center" vertical="center"/>
      <protection locked="0"/>
    </xf>
    <xf numFmtId="0" fontId="62" fillId="0" borderId="74" xfId="48" applyFont="1" applyBorder="1" applyAlignment="1" applyProtection="1">
      <alignment horizontal="center" vertical="center"/>
      <protection locked="0"/>
    </xf>
    <xf numFmtId="0" fontId="62" fillId="27" borderId="74" xfId="48" applyFont="1" applyFill="1" applyBorder="1" applyAlignment="1" applyProtection="1">
      <alignment horizontal="center" vertical="center"/>
      <protection hidden="1"/>
    </xf>
    <xf numFmtId="0" fontId="62" fillId="27" borderId="50" xfId="48" applyFont="1" applyFill="1" applyBorder="1" applyAlignment="1" applyProtection="1">
      <alignment horizontal="center" vertical="center"/>
      <protection hidden="1"/>
    </xf>
    <xf numFmtId="0" fontId="1" fillId="28" borderId="74" xfId="48" applyFill="1" applyBorder="1" applyAlignment="1" applyProtection="1">
      <alignment horizontal="center" vertical="center"/>
      <protection hidden="1"/>
    </xf>
    <xf numFmtId="2" fontId="0" fillId="28" borderId="74" xfId="0" applyNumberFormat="1" applyFill="1" applyBorder="1" applyAlignment="1" applyProtection="1">
      <alignment horizontal="center" vertical="center"/>
      <protection hidden="1"/>
    </xf>
    <xf numFmtId="0" fontId="68" fillId="0" borderId="74" xfId="48" applyFont="1" applyBorder="1" applyAlignment="1" applyProtection="1">
      <alignment horizontal="center" vertical="center"/>
      <protection locked="0"/>
    </xf>
    <xf numFmtId="0" fontId="62" fillId="0" borderId="74" xfId="48" applyFont="1" applyFill="1" applyBorder="1" applyAlignment="1" applyProtection="1">
      <alignment horizontal="center" vertical="center"/>
      <protection locked="0"/>
    </xf>
    <xf numFmtId="0" fontId="62" fillId="0" borderId="50" xfId="48" applyFont="1" applyFill="1" applyBorder="1" applyAlignment="1" applyProtection="1">
      <alignment horizontal="center" vertical="center"/>
      <protection locked="0"/>
    </xf>
    <xf numFmtId="0" fontId="1" fillId="0" borderId="40" xfId="48" applyBorder="1" applyAlignment="1" applyProtection="1">
      <alignment vertical="center"/>
      <protection locked="0"/>
    </xf>
    <xf numFmtId="0" fontId="1" fillId="0" borderId="61" xfId="48" applyBorder="1" applyAlignment="1" applyProtection="1">
      <alignment vertical="center"/>
      <protection locked="0"/>
    </xf>
    <xf numFmtId="0" fontId="1" fillId="0" borderId="43" xfId="48" applyBorder="1" applyAlignment="1" applyProtection="1">
      <alignment vertical="center"/>
      <protection locked="0"/>
    </xf>
    <xf numFmtId="0" fontId="1" fillId="0" borderId="75" xfId="48" applyFont="1" applyFill="1" applyBorder="1" applyAlignment="1" applyProtection="1">
      <alignment horizontal="center" vertical="center" wrapText="1"/>
      <protection locked="0"/>
    </xf>
    <xf numFmtId="0" fontId="62" fillId="0" borderId="67" xfId="48" applyFont="1" applyBorder="1" applyAlignment="1" applyProtection="1">
      <alignment horizontal="center" vertical="center"/>
      <protection locked="0"/>
    </xf>
    <xf numFmtId="0" fontId="62" fillId="0" borderId="68" xfId="48" applyFont="1" applyBorder="1" applyAlignment="1" applyProtection="1">
      <alignment horizontal="center" vertical="center"/>
      <protection locked="0"/>
    </xf>
    <xf numFmtId="0" fontId="62" fillId="27" borderId="69" xfId="48" applyFont="1" applyFill="1" applyBorder="1" applyAlignment="1" applyProtection="1">
      <alignment horizontal="center" vertical="center"/>
      <protection hidden="1"/>
    </xf>
    <xf numFmtId="2" fontId="0" fillId="28" borderId="50" xfId="0" applyNumberFormat="1" applyFill="1" applyBorder="1" applyAlignment="1" applyProtection="1">
      <alignment horizontal="center" vertical="center"/>
      <protection hidden="1"/>
    </xf>
    <xf numFmtId="2" fontId="0" fillId="28" borderId="67" xfId="0" applyNumberFormat="1" applyFill="1" applyBorder="1" applyAlignment="1" applyProtection="1">
      <alignment horizontal="center" vertical="center"/>
      <protection hidden="1"/>
    </xf>
    <xf numFmtId="2" fontId="0" fillId="28" borderId="68" xfId="0" applyNumberFormat="1" applyFill="1" applyBorder="1" applyAlignment="1" applyProtection="1">
      <alignment horizontal="center" vertical="center"/>
      <protection hidden="1"/>
    </xf>
    <xf numFmtId="2" fontId="0" fillId="28" borderId="69" xfId="0" applyNumberFormat="1" applyFill="1" applyBorder="1" applyAlignment="1" applyProtection="1">
      <alignment horizontal="center" vertical="center"/>
      <protection hidden="1"/>
    </xf>
    <xf numFmtId="0" fontId="60" fillId="0" borderId="0" xfId="48" applyFont="1" applyFill="1" applyBorder="1" applyAlignment="1">
      <alignment horizontal="center" vertical="center"/>
      <protection/>
    </xf>
    <xf numFmtId="0" fontId="60" fillId="0" borderId="33" xfId="48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>
      <alignment horizontal="center" vertical="center"/>
      <protection/>
    </xf>
    <xf numFmtId="0" fontId="1" fillId="0" borderId="0" xfId="48" applyFill="1" applyAlignment="1">
      <alignment vertical="center"/>
      <protection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29" borderId="2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29" borderId="19" xfId="0" applyFont="1" applyFill="1" applyBorder="1" applyAlignment="1" applyProtection="1">
      <alignment horizontal="center"/>
      <protection hidden="1"/>
    </xf>
    <xf numFmtId="0" fontId="38" fillId="29" borderId="10" xfId="0" applyFont="1" applyFill="1" applyBorder="1" applyAlignment="1" applyProtection="1">
      <alignment horizontal="center"/>
      <protection hidden="1"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2" fillId="0" borderId="0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42" fillId="0" borderId="55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42" fillId="0" borderId="19" xfId="46" applyFont="1" applyBorder="1" applyAlignment="1">
      <alignment horizontal="left" vertical="center" indent="1"/>
      <protection/>
    </xf>
    <xf numFmtId="0" fontId="53" fillId="0" borderId="0" xfId="46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47" xfId="46" applyFont="1" applyBorder="1" applyAlignment="1">
      <alignment horizontal="center" vertical="center"/>
      <protection/>
    </xf>
    <xf numFmtId="0" fontId="42" fillId="0" borderId="54" xfId="46" applyFont="1" applyBorder="1" applyAlignment="1">
      <alignment horizontal="center" vertical="center"/>
      <protection/>
    </xf>
    <xf numFmtId="0" fontId="42" fillId="0" borderId="76" xfId="46" applyFont="1" applyBorder="1" applyAlignment="1">
      <alignment horizontal="center" vertical="center"/>
      <protection/>
    </xf>
    <xf numFmtId="0" fontId="42" fillId="0" borderId="77" xfId="46" applyFont="1" applyBorder="1" applyAlignment="1">
      <alignment horizontal="center" vertical="center"/>
      <protection/>
    </xf>
    <xf numFmtId="0" fontId="42" fillId="0" borderId="78" xfId="46" applyFont="1" applyBorder="1" applyAlignment="1">
      <alignment horizontal="center" vertical="center"/>
      <protection/>
    </xf>
    <xf numFmtId="0" fontId="42" fillId="0" borderId="38" xfId="46" applyFont="1" applyBorder="1" applyAlignment="1">
      <alignment horizontal="center" vertical="center"/>
      <protection/>
    </xf>
    <xf numFmtId="0" fontId="42" fillId="0" borderId="46" xfId="46" applyFont="1" applyBorder="1" applyAlignment="1">
      <alignment horizontal="center" vertical="center"/>
      <protection/>
    </xf>
    <xf numFmtId="0" fontId="42" fillId="0" borderId="79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164" fontId="42" fillId="0" borderId="0" xfId="46" applyNumberFormat="1" applyFont="1" applyBorder="1" applyAlignment="1">
      <alignment horizontal="center"/>
      <protection/>
    </xf>
    <xf numFmtId="0" fontId="42" fillId="0" borderId="0" xfId="46" applyFont="1" applyBorder="1" applyAlignment="1">
      <alignment horizontal="left" vertical="center"/>
      <protection/>
    </xf>
    <xf numFmtId="0" fontId="1" fillId="0" borderId="44" xfId="48" applyBorder="1" applyAlignment="1" applyProtection="1">
      <alignment horizontal="center" vertical="center"/>
      <protection locked="0"/>
    </xf>
    <xf numFmtId="0" fontId="1" fillId="0" borderId="80" xfId="48" applyBorder="1" applyAlignment="1" applyProtection="1">
      <alignment horizontal="center" vertical="center"/>
      <protection locked="0"/>
    </xf>
    <xf numFmtId="0" fontId="1" fillId="0" borderId="81" xfId="48" applyBorder="1" applyAlignment="1" applyProtection="1">
      <alignment horizontal="center" vertical="center"/>
      <protection locked="0"/>
    </xf>
    <xf numFmtId="0" fontId="1" fillId="0" borderId="35" xfId="48" applyBorder="1" applyAlignment="1" applyProtection="1">
      <alignment horizontal="center" vertical="center"/>
      <protection locked="0"/>
    </xf>
    <xf numFmtId="0" fontId="1" fillId="0" borderId="27" xfId="48" applyBorder="1" applyAlignment="1" applyProtection="1">
      <alignment horizontal="center" vertical="center"/>
      <protection locked="0"/>
    </xf>
    <xf numFmtId="0" fontId="1" fillId="0" borderId="82" xfId="48" applyBorder="1" applyAlignment="1" applyProtection="1">
      <alignment horizontal="center" vertical="center"/>
      <protection locked="0"/>
    </xf>
    <xf numFmtId="2" fontId="1" fillId="28" borderId="50" xfId="48" applyNumberFormat="1" applyFill="1" applyBorder="1" applyAlignment="1" applyProtection="1">
      <alignment horizontal="center" vertical="center"/>
      <protection hidden="1"/>
    </xf>
    <xf numFmtId="2" fontId="1" fillId="28" borderId="82" xfId="48" applyNumberFormat="1" applyFill="1" applyBorder="1" applyAlignment="1" applyProtection="1">
      <alignment horizontal="center" vertical="center"/>
      <protection hidden="1"/>
    </xf>
    <xf numFmtId="2" fontId="1" fillId="28" borderId="51" xfId="48" applyNumberFormat="1" applyFill="1" applyBorder="1" applyAlignment="1" applyProtection="1">
      <alignment horizontal="center" vertical="center"/>
      <protection hidden="1"/>
    </xf>
    <xf numFmtId="0" fontId="1" fillId="0" borderId="83" xfId="48" applyBorder="1" applyAlignment="1" applyProtection="1">
      <alignment horizontal="center" vertical="center"/>
      <protection locked="0"/>
    </xf>
    <xf numFmtId="0" fontId="1" fillId="0" borderId="52" xfId="48" applyBorder="1" applyAlignment="1" applyProtection="1">
      <alignment horizontal="center" vertical="center"/>
      <protection locked="0"/>
    </xf>
    <xf numFmtId="0" fontId="1" fillId="0" borderId="65" xfId="48" applyBorder="1" applyAlignment="1" applyProtection="1">
      <alignment horizontal="center" vertical="center"/>
      <protection locked="0"/>
    </xf>
    <xf numFmtId="2" fontId="1" fillId="28" borderId="61" xfId="48" applyNumberFormat="1" applyFill="1" applyBorder="1" applyAlignment="1" applyProtection="1">
      <alignment horizontal="center" vertical="center"/>
      <protection hidden="1"/>
    </xf>
    <xf numFmtId="2" fontId="1" fillId="28" borderId="65" xfId="48" applyNumberFormat="1" applyFill="1" applyBorder="1" applyAlignment="1" applyProtection="1">
      <alignment horizontal="center" vertical="center"/>
      <protection hidden="1"/>
    </xf>
    <xf numFmtId="2" fontId="1" fillId="28" borderId="52" xfId="48" applyNumberFormat="1" applyFill="1" applyBorder="1" applyAlignment="1" applyProtection="1">
      <alignment horizontal="center" vertical="center"/>
      <protection hidden="1"/>
    </xf>
    <xf numFmtId="0" fontId="1" fillId="0" borderId="84" xfId="48" applyBorder="1" applyAlignment="1" applyProtection="1">
      <alignment horizontal="center" vertical="center"/>
      <protection locked="0"/>
    </xf>
    <xf numFmtId="0" fontId="1" fillId="0" borderId="85" xfId="48" applyBorder="1" applyAlignment="1" applyProtection="1">
      <alignment horizontal="center" vertical="center"/>
      <protection locked="0"/>
    </xf>
    <xf numFmtId="0" fontId="1" fillId="0" borderId="72" xfId="48" applyBorder="1" applyAlignment="1" applyProtection="1">
      <alignment horizontal="center" vertical="center"/>
      <protection locked="0"/>
    </xf>
    <xf numFmtId="0" fontId="1" fillId="0" borderId="64" xfId="48" applyBorder="1" applyAlignment="1" applyProtection="1">
      <alignment horizontal="center" vertical="center"/>
      <protection locked="0"/>
    </xf>
    <xf numFmtId="2" fontId="1" fillId="28" borderId="86" xfId="48" applyNumberFormat="1" applyFill="1" applyBorder="1" applyAlignment="1" applyProtection="1">
      <alignment horizontal="center" vertical="center"/>
      <protection hidden="1"/>
    </xf>
    <xf numFmtId="2" fontId="1" fillId="28" borderId="87" xfId="48" applyNumberFormat="1" applyFill="1" applyBorder="1" applyAlignment="1" applyProtection="1">
      <alignment horizontal="center" vertical="center"/>
      <protection hidden="1"/>
    </xf>
    <xf numFmtId="2" fontId="1" fillId="28" borderId="53" xfId="48" applyNumberFormat="1" applyFill="1" applyBorder="1" applyAlignment="1" applyProtection="1">
      <alignment horizontal="center" vertical="center"/>
      <protection hidden="1"/>
    </xf>
    <xf numFmtId="0" fontId="65" fillId="28" borderId="34" xfId="48" applyFont="1" applyFill="1" applyBorder="1" applyAlignment="1" applyProtection="1">
      <alignment horizontal="center" vertical="center" wrapText="1"/>
      <protection hidden="1"/>
    </xf>
    <xf numFmtId="0" fontId="66" fillId="28" borderId="88" xfId="48" applyFont="1" applyFill="1" applyBorder="1" applyAlignment="1" applyProtection="1">
      <alignment horizontal="center" vertical="center" wrapText="1"/>
      <protection hidden="1"/>
    </xf>
    <xf numFmtId="0" fontId="65" fillId="28" borderId="89" xfId="48" applyFont="1" applyFill="1" applyBorder="1" applyAlignment="1" applyProtection="1">
      <alignment horizontal="center" vertical="center" wrapText="1"/>
      <protection hidden="1"/>
    </xf>
    <xf numFmtId="0" fontId="66" fillId="28" borderId="31" xfId="48" applyFont="1" applyFill="1" applyBorder="1" applyAlignment="1" applyProtection="1">
      <alignment horizontal="center" vertical="center" wrapText="1"/>
      <protection hidden="1"/>
    </xf>
    <xf numFmtId="0" fontId="66" fillId="28" borderId="32" xfId="48" applyFont="1" applyFill="1" applyBorder="1" applyAlignment="1" applyProtection="1">
      <alignment horizontal="center" vertical="center" wrapText="1"/>
      <protection hidden="1"/>
    </xf>
    <xf numFmtId="0" fontId="64" fillId="0" borderId="34" xfId="48" applyFont="1" applyBorder="1" applyAlignment="1" applyProtection="1">
      <alignment horizontal="center" vertical="center" wrapText="1"/>
      <protection hidden="1" locked="0"/>
    </xf>
    <xf numFmtId="0" fontId="1" fillId="0" borderId="31" xfId="48" applyBorder="1" applyAlignment="1" applyProtection="1">
      <alignment vertical="center" wrapText="1"/>
      <protection locked="0"/>
    </xf>
    <xf numFmtId="0" fontId="1" fillId="0" borderId="34" xfId="48" applyFill="1" applyBorder="1" applyAlignment="1" applyProtection="1">
      <alignment horizontal="center" vertical="center" wrapText="1"/>
      <protection locked="0"/>
    </xf>
    <xf numFmtId="0" fontId="1" fillId="0" borderId="88" xfId="48" applyFont="1" applyFill="1" applyBorder="1" applyAlignment="1" applyProtection="1">
      <alignment horizontal="center" vertical="center" wrapText="1"/>
      <protection locked="0"/>
    </xf>
    <xf numFmtId="0" fontId="1" fillId="0" borderId="89" xfId="48" applyFill="1" applyBorder="1" applyAlignment="1" applyProtection="1">
      <alignment horizontal="center" vertical="center" wrapText="1"/>
      <protection locked="0"/>
    </xf>
    <xf numFmtId="0" fontId="1" fillId="0" borderId="32" xfId="48" applyFont="1" applyFill="1" applyBorder="1" applyAlignment="1" applyProtection="1">
      <alignment horizontal="center" vertical="center" wrapText="1"/>
      <protection locked="0"/>
    </xf>
    <xf numFmtId="1" fontId="73" fillId="30" borderId="55" xfId="0" applyNumberFormat="1" applyFont="1" applyFill="1" applyBorder="1" applyAlignment="1" applyProtection="1">
      <alignment horizontal="center" vertical="center"/>
      <protection hidden="1"/>
    </xf>
    <xf numFmtId="1" fontId="73" fillId="30" borderId="68" xfId="0" applyNumberFormat="1" applyFont="1" applyFill="1" applyBorder="1" applyAlignment="1" applyProtection="1">
      <alignment horizontal="center" vertical="center"/>
      <protection hidden="1"/>
    </xf>
    <xf numFmtId="0" fontId="1" fillId="0" borderId="59" xfId="48" applyBorder="1" applyAlignment="1" applyProtection="1">
      <alignment horizontal="center" vertical="center"/>
      <protection locked="0"/>
    </xf>
    <xf numFmtId="0" fontId="1" fillId="0" borderId="60" xfId="48" applyBorder="1" applyAlignment="1" applyProtection="1">
      <alignment horizontal="center" vertical="center"/>
      <protection locked="0"/>
    </xf>
    <xf numFmtId="2" fontId="1" fillId="28" borderId="60" xfId="48" applyNumberFormat="1" applyFill="1" applyBorder="1" applyAlignment="1" applyProtection="1">
      <alignment horizontal="center" vertical="center"/>
      <protection hidden="1"/>
    </xf>
    <xf numFmtId="1" fontId="73" fillId="30" borderId="60" xfId="0" applyNumberFormat="1" applyFont="1" applyFill="1" applyBorder="1" applyAlignment="1" applyProtection="1">
      <alignment horizontal="center" vertical="center"/>
      <protection hidden="1"/>
    </xf>
    <xf numFmtId="1" fontId="73" fillId="30" borderId="69" xfId="0" applyNumberFormat="1" applyFont="1" applyFill="1" applyBorder="1" applyAlignment="1" applyProtection="1">
      <alignment horizontal="center" vertical="center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55" xfId="48" applyBorder="1" applyAlignment="1" applyProtection="1">
      <alignment horizontal="center" vertical="center"/>
      <protection locked="0"/>
    </xf>
    <xf numFmtId="2" fontId="1" fillId="28" borderId="55" xfId="48" applyNumberFormat="1" applyFill="1" applyBorder="1" applyAlignment="1" applyProtection="1">
      <alignment horizontal="center" vertical="center"/>
      <protection hidden="1"/>
    </xf>
    <xf numFmtId="1" fontId="73" fillId="30" borderId="57" xfId="0" applyNumberFormat="1" applyFont="1" applyFill="1" applyBorder="1" applyAlignment="1" applyProtection="1">
      <alignment horizontal="center" vertical="center"/>
      <protection hidden="1"/>
    </xf>
    <xf numFmtId="1" fontId="73" fillId="30" borderId="67" xfId="0" applyNumberFormat="1" applyFont="1" applyFill="1" applyBorder="1" applyAlignment="1" applyProtection="1">
      <alignment horizontal="center" vertical="center"/>
      <protection hidden="1"/>
    </xf>
    <xf numFmtId="0" fontId="1" fillId="0" borderId="56" xfId="48" applyBorder="1" applyAlignment="1" applyProtection="1">
      <alignment horizontal="center" vertical="center"/>
      <protection locked="0"/>
    </xf>
    <xf numFmtId="0" fontId="1" fillId="0" borderId="57" xfId="48" applyBorder="1" applyAlignment="1" applyProtection="1">
      <alignment horizontal="center" vertical="center"/>
      <protection locked="0"/>
    </xf>
    <xf numFmtId="2" fontId="1" fillId="28" borderId="57" xfId="48" applyNumberFormat="1" applyFill="1" applyBorder="1" applyAlignment="1" applyProtection="1">
      <alignment horizontal="center" vertical="center"/>
      <protection hidden="1"/>
    </xf>
    <xf numFmtId="0" fontId="65" fillId="28" borderId="25" xfId="48" applyFont="1" applyFill="1" applyBorder="1" applyAlignment="1" applyProtection="1">
      <alignment horizontal="center" vertical="center" wrapText="1"/>
      <protection hidden="1"/>
    </xf>
    <xf numFmtId="0" fontId="66" fillId="28" borderId="87" xfId="48" applyFont="1" applyFill="1" applyBorder="1" applyAlignment="1" applyProtection="1">
      <alignment horizontal="center" vertical="center" wrapText="1"/>
      <protection hidden="1"/>
    </xf>
    <xf numFmtId="0" fontId="65" fillId="28" borderId="86" xfId="48" applyFont="1" applyFill="1" applyBorder="1" applyAlignment="1" applyProtection="1">
      <alignment horizontal="center" vertical="center" wrapText="1"/>
      <protection hidden="1"/>
    </xf>
    <xf numFmtId="0" fontId="66" fillId="28" borderId="53" xfId="48" applyFont="1" applyFill="1" applyBorder="1" applyAlignment="1" applyProtection="1">
      <alignment horizontal="center" vertical="center" wrapText="1"/>
      <protection hidden="1"/>
    </xf>
    <xf numFmtId="0" fontId="66" fillId="28" borderId="90" xfId="48" applyFont="1" applyFill="1" applyBorder="1" applyAlignment="1" applyProtection="1">
      <alignment horizontal="center" vertical="center" wrapText="1"/>
      <protection hidden="1"/>
    </xf>
    <xf numFmtId="0" fontId="64" fillId="0" borderId="34" xfId="48" applyFont="1" applyBorder="1" applyAlignment="1" applyProtection="1">
      <alignment horizontal="center" vertical="center"/>
      <protection hidden="1" locked="0"/>
    </xf>
    <xf numFmtId="0" fontId="64" fillId="0" borderId="31" xfId="48" applyFont="1" applyBorder="1" applyAlignment="1" applyProtection="1">
      <alignment horizontal="center" vertical="center"/>
      <protection hidden="1"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87" xfId="48" applyFont="1" applyFill="1" applyBorder="1" applyAlignment="1" applyProtection="1">
      <alignment horizontal="center" vertical="center" wrapText="1"/>
      <protection locked="0"/>
    </xf>
    <xf numFmtId="0" fontId="1" fillId="0" borderId="86" xfId="48" applyFill="1" applyBorder="1" applyAlignment="1" applyProtection="1">
      <alignment horizontal="center" vertical="center" wrapText="1"/>
      <protection locked="0"/>
    </xf>
    <xf numFmtId="0" fontId="1" fillId="0" borderId="86" xfId="48" applyFont="1" applyFill="1" applyBorder="1" applyAlignment="1" applyProtection="1">
      <alignment horizontal="center" vertical="center" wrapText="1"/>
      <protection locked="0"/>
    </xf>
    <xf numFmtId="0" fontId="1" fillId="0" borderId="90" xfId="48" applyFont="1" applyFill="1" applyBorder="1" applyAlignment="1" applyProtection="1">
      <alignment horizontal="center" vertical="center" wrapText="1"/>
      <protection locked="0"/>
    </xf>
    <xf numFmtId="0" fontId="62" fillId="28" borderId="61" xfId="48" applyFont="1" applyFill="1" applyBorder="1" applyAlignment="1">
      <alignment/>
      <protection/>
    </xf>
    <xf numFmtId="0" fontId="62" fillId="28" borderId="52" xfId="48" applyFont="1" applyFill="1" applyBorder="1" applyAlignment="1">
      <alignment/>
      <protection/>
    </xf>
    <xf numFmtId="0" fontId="62" fillId="28" borderId="65" xfId="48" applyFont="1" applyFill="1" applyBorder="1" applyAlignment="1">
      <alignment/>
      <protection/>
    </xf>
    <xf numFmtId="0" fontId="63" fillId="0" borderId="55" xfId="48" applyFont="1" applyBorder="1" applyAlignment="1" applyProtection="1">
      <alignment horizontal="center"/>
      <protection locked="0"/>
    </xf>
    <xf numFmtId="0" fontId="64" fillId="0" borderId="25" xfId="48" applyFont="1" applyBorder="1" applyAlignment="1" applyProtection="1">
      <alignment horizontal="center" vertical="center"/>
      <protection hidden="1" locked="0"/>
    </xf>
    <xf numFmtId="0" fontId="1" fillId="0" borderId="53" xfId="48" applyBorder="1" applyAlignment="1" applyProtection="1">
      <alignment vertical="center"/>
      <protection locked="0"/>
    </xf>
    <xf numFmtId="14" fontId="63" fillId="0" borderId="55" xfId="48" applyNumberFormat="1" applyFont="1" applyBorder="1" applyAlignment="1" applyProtection="1">
      <alignment horizontal="center"/>
      <protection locked="0"/>
    </xf>
    <xf numFmtId="1" fontId="73" fillId="30" borderId="65" xfId="0" applyNumberFormat="1" applyFont="1" applyFill="1" applyBorder="1" applyAlignment="1" applyProtection="1">
      <alignment horizontal="center" vertical="center"/>
      <protection hidden="1"/>
    </xf>
    <xf numFmtId="1" fontId="73" fillId="30" borderId="66" xfId="0" applyNumberFormat="1" applyFont="1" applyFill="1" applyBorder="1" applyAlignment="1" applyProtection="1">
      <alignment horizontal="center" vertical="center"/>
      <protection hidden="1"/>
    </xf>
    <xf numFmtId="1" fontId="73" fillId="30" borderId="64" xfId="0" applyNumberFormat="1" applyFont="1" applyFill="1" applyBorder="1" applyAlignment="1" applyProtection="1">
      <alignment horizontal="center" vertical="center"/>
      <protection hidden="1"/>
    </xf>
    <xf numFmtId="0" fontId="64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53" xfId="48" applyBorder="1" applyAlignment="1" applyProtection="1">
      <alignment vertical="center" wrapText="1"/>
      <protection locked="0"/>
    </xf>
    <xf numFmtId="0" fontId="1" fillId="0" borderId="91" xfId="48" applyFill="1" applyBorder="1" applyAlignment="1" applyProtection="1">
      <alignment horizontal="center" vertical="center" wrapText="1"/>
      <protection locked="0"/>
    </xf>
    <xf numFmtId="0" fontId="1" fillId="0" borderId="75" xfId="48" applyFont="1" applyFill="1" applyBorder="1" applyAlignment="1" applyProtection="1">
      <alignment horizontal="center" vertical="center" wrapText="1"/>
      <protection locked="0"/>
    </xf>
    <xf numFmtId="0" fontId="1" fillId="0" borderId="75" xfId="48" applyFill="1" applyBorder="1" applyAlignment="1" applyProtection="1">
      <alignment horizontal="center" vertical="center" wrapText="1"/>
      <protection locked="0"/>
    </xf>
    <xf numFmtId="0" fontId="1" fillId="0" borderId="92" xfId="48" applyFont="1" applyFill="1" applyBorder="1" applyAlignment="1" applyProtection="1">
      <alignment horizontal="center" vertical="center" wrapText="1"/>
      <protection locked="0"/>
    </xf>
    <xf numFmtId="0" fontId="1" fillId="0" borderId="73" xfId="48" applyBorder="1" applyAlignment="1" applyProtection="1">
      <alignment horizontal="center" vertical="center"/>
      <protection locked="0"/>
    </xf>
    <xf numFmtId="0" fontId="1" fillId="0" borderId="74" xfId="48" applyBorder="1" applyAlignment="1" applyProtection="1">
      <alignment horizontal="center" vertical="center"/>
      <protection locked="0"/>
    </xf>
    <xf numFmtId="1" fontId="73" fillId="30" borderId="93" xfId="0" applyNumberFormat="1" applyFont="1" applyFill="1" applyBorder="1" applyAlignment="1" applyProtection="1">
      <alignment horizontal="center" vertical="center"/>
      <protection hidden="1"/>
    </xf>
    <xf numFmtId="1" fontId="73" fillId="30" borderId="94" xfId="0" applyNumberFormat="1" applyFont="1" applyFill="1" applyBorder="1" applyAlignment="1" applyProtection="1">
      <alignment horizontal="center" vertical="center"/>
      <protection hidden="1"/>
    </xf>
    <xf numFmtId="1" fontId="73" fillId="30" borderId="56" xfId="0" applyNumberFormat="1" applyFont="1" applyFill="1" applyBorder="1" applyAlignment="1" applyProtection="1">
      <alignment horizontal="center" vertical="center"/>
      <protection hidden="1"/>
    </xf>
    <xf numFmtId="0" fontId="1" fillId="0" borderId="93" xfId="48" applyFill="1" applyBorder="1" applyAlignment="1" applyProtection="1">
      <alignment horizontal="center" vertical="center" wrapText="1"/>
      <protection locked="0"/>
    </xf>
    <xf numFmtId="0" fontId="1" fillId="0" borderId="70" xfId="48" applyFont="1" applyFill="1" applyBorder="1" applyAlignment="1" applyProtection="1">
      <alignment horizontal="center" vertical="center" wrapText="1"/>
      <protection locked="0"/>
    </xf>
    <xf numFmtId="0" fontId="1" fillId="0" borderId="70" xfId="48" applyFill="1" applyBorder="1" applyAlignment="1" applyProtection="1">
      <alignment horizontal="center" vertical="center" wrapText="1"/>
      <protection locked="0"/>
    </xf>
    <xf numFmtId="0" fontId="1" fillId="0" borderId="94" xfId="48" applyFont="1" applyFill="1" applyBorder="1" applyAlignment="1" applyProtection="1">
      <alignment horizontal="center" vertical="center" wrapText="1"/>
      <protection locked="0"/>
    </xf>
    <xf numFmtId="2" fontId="1" fillId="28" borderId="74" xfId="48" applyNumberFormat="1" applyFill="1" applyBorder="1" applyAlignment="1" applyProtection="1">
      <alignment horizontal="center" vertical="center"/>
      <protection hidden="1"/>
    </xf>
    <xf numFmtId="1" fontId="73" fillId="30" borderId="74" xfId="0" applyNumberFormat="1" applyFont="1" applyFill="1" applyBorder="1" applyAlignment="1" applyProtection="1">
      <alignment horizontal="center" vertical="center"/>
      <protection hidden="1"/>
    </xf>
    <xf numFmtId="1" fontId="73" fillId="30" borderId="95" xfId="0" applyNumberFormat="1" applyFont="1" applyFill="1" applyBorder="1" applyAlignment="1" applyProtection="1">
      <alignment horizontal="center" vertical="center"/>
      <protection hidden="1"/>
    </xf>
    <xf numFmtId="0" fontId="64" fillId="0" borderId="53" xfId="48" applyFont="1" applyBorder="1" applyAlignment="1" applyProtection="1">
      <alignment horizontal="center" vertical="center"/>
      <protection hidden="1" locked="0"/>
    </xf>
    <xf numFmtId="0" fontId="57" fillId="0" borderId="0" xfId="48" applyFont="1" applyBorder="1" applyAlignment="1">
      <alignment horizontal="center" vertical="center"/>
      <protection/>
    </xf>
    <xf numFmtId="0" fontId="19" fillId="25" borderId="55" xfId="48" applyFont="1" applyFill="1" applyBorder="1" applyAlignment="1">
      <alignment horizontal="center" vertical="center"/>
      <protection/>
    </xf>
    <xf numFmtId="0" fontId="27" fillId="31" borderId="25" xfId="48" applyFont="1" applyFill="1" applyBorder="1" applyAlignment="1">
      <alignment horizontal="center" vertical="center"/>
      <protection/>
    </xf>
    <xf numFmtId="0" fontId="27" fillId="31" borderId="53" xfId="48" applyFont="1" applyFill="1" applyBorder="1" applyAlignment="1">
      <alignment horizontal="center" vertical="center"/>
      <protection/>
    </xf>
    <xf numFmtId="0" fontId="27" fillId="31" borderId="90" xfId="48" applyFont="1" applyFill="1" applyBorder="1" applyAlignment="1">
      <alignment horizontal="center" vertical="center"/>
      <protection/>
    </xf>
    <xf numFmtId="0" fontId="19" fillId="32" borderId="62" xfId="48" applyFont="1" applyFill="1" applyBorder="1" applyAlignment="1">
      <alignment horizontal="left" vertical="center" indent="2"/>
      <protection/>
    </xf>
    <xf numFmtId="0" fontId="19" fillId="32" borderId="26" xfId="48" applyFont="1" applyFill="1" applyBorder="1" applyAlignment="1">
      <alignment horizontal="left" vertical="center" indent="2"/>
      <protection/>
    </xf>
    <xf numFmtId="0" fontId="19" fillId="32" borderId="63" xfId="48" applyFont="1" applyFill="1" applyBorder="1" applyAlignment="1">
      <alignment horizontal="left" vertical="center" indent="2"/>
      <protection/>
    </xf>
    <xf numFmtId="0" fontId="19" fillId="32" borderId="30" xfId="48" applyFont="1" applyFill="1" applyBorder="1" applyAlignment="1">
      <alignment horizontal="left" vertical="center" indent="2"/>
      <protection/>
    </xf>
    <xf numFmtId="0" fontId="27" fillId="32" borderId="62" xfId="48" applyFont="1" applyFill="1" applyBorder="1" applyAlignment="1">
      <alignment horizontal="center" vertical="center"/>
      <protection/>
    </xf>
    <xf numFmtId="0" fontId="19" fillId="32" borderId="96" xfId="48" applyFont="1" applyFill="1" applyBorder="1" applyAlignment="1">
      <alignment horizontal="left" vertical="center" indent="2"/>
      <protection/>
    </xf>
    <xf numFmtId="0" fontId="72" fillId="0" borderId="19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_Výsledková listin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9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09">
        <f>C11</f>
        <v>42876</v>
      </c>
      <c r="U3" s="309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10" t="s">
        <v>105</v>
      </c>
      <c r="D7" s="311"/>
      <c r="E7" s="311"/>
      <c r="F7" s="311"/>
      <c r="G7" s="3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3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300</v>
      </c>
      <c r="O8" s="9">
        <f>N8+1</f>
        <v>301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12" t="s">
        <v>66</v>
      </c>
      <c r="D9" s="312"/>
      <c r="E9" s="312"/>
      <c r="F9" s="312"/>
      <c r="G9" s="312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10"/>
      <c r="D10" s="311"/>
      <c r="E10" s="311"/>
      <c r="F10" s="311"/>
      <c r="G10" s="3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08">
        <v>42876</v>
      </c>
      <c r="D11" s="308"/>
      <c r="E11" s="308"/>
      <c r="F11" s="308"/>
      <c r="G11" s="30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2:AC44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7.75390625" style="0" customWidth="1"/>
    <col min="8" max="8" width="12.625" style="0" customWidth="1"/>
    <col min="9" max="9" width="5.125" style="0" customWidth="1"/>
    <col min="12" max="12" width="20.625" style="0" customWidth="1"/>
    <col min="13" max="13" width="20.75390625" style="0" customWidth="1"/>
    <col min="15" max="16" width="11.375" style="0" customWidth="1"/>
  </cols>
  <sheetData>
    <row r="2" spans="2:9" ht="20.25">
      <c r="B2" s="20" t="s">
        <v>8</v>
      </c>
      <c r="C2" s="20"/>
      <c r="D2" s="20"/>
      <c r="E2" s="21">
        <f>IF(ISNUMBER('ÚDAJE BC4'!D8),'ÚDAJE BC4'!D8,"")</f>
        <v>4</v>
      </c>
      <c r="F2" s="21"/>
      <c r="G2" s="20"/>
      <c r="H2" s="20"/>
      <c r="I2" s="20"/>
    </row>
    <row r="4" spans="2:9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22" t="s">
        <v>14</v>
      </c>
      <c r="H4" s="24" t="s">
        <v>15</v>
      </c>
      <c r="I4" s="25">
        <v>9</v>
      </c>
    </row>
    <row r="5" spans="2:29" ht="15">
      <c r="B5" s="22">
        <f>IF(ISNUMBER('ÚDAJE BC4'!O8),'ÚDAJE BC4'!O8,"")</f>
        <v>401</v>
      </c>
      <c r="C5" s="134" t="s">
        <v>130</v>
      </c>
      <c r="D5" s="135" t="s">
        <v>131</v>
      </c>
      <c r="E5" s="26" t="str">
        <f aca="true" t="shared" si="0" ref="E5:E18">C5&amp;" "&amp;LEFT(D5,1)&amp;"."</f>
        <v>Balcová M.</v>
      </c>
      <c r="F5" s="27" t="s">
        <v>107</v>
      </c>
      <c r="G5" s="247" t="s">
        <v>16</v>
      </c>
      <c r="H5" s="136" t="s">
        <v>53</v>
      </c>
      <c r="I5" s="28"/>
      <c r="O5" t="e">
        <f>LEFT(L5,SEARCH(" ",L5)-1)</f>
        <v>#VALUE!</v>
      </c>
      <c r="P5" t="e">
        <f>MID(L5,SEARCH(" ",L5)+1,20)</f>
        <v>#VALUE!</v>
      </c>
      <c r="AB5">
        <v>2</v>
      </c>
      <c r="AC5" t="s">
        <v>17</v>
      </c>
    </row>
    <row r="6" spans="2:29" ht="15">
      <c r="B6" s="29">
        <f>B5+1</f>
        <v>402</v>
      </c>
      <c r="C6" s="134" t="s">
        <v>132</v>
      </c>
      <c r="D6" s="27" t="s">
        <v>121</v>
      </c>
      <c r="E6" s="26" t="str">
        <f t="shared" si="0"/>
        <v>Ďurkovič R.</v>
      </c>
      <c r="F6" s="27" t="s">
        <v>107</v>
      </c>
      <c r="G6" s="247" t="s">
        <v>18</v>
      </c>
      <c r="H6" s="137" t="s">
        <v>54</v>
      </c>
      <c r="I6" s="30"/>
      <c r="K6" s="314"/>
      <c r="L6" s="314"/>
      <c r="AB6">
        <v>3</v>
      </c>
      <c r="AC6" t="s">
        <v>19</v>
      </c>
    </row>
    <row r="7" spans="2:29" ht="15">
      <c r="B7" s="22">
        <f aca="true" t="shared" si="1" ref="B7:B43">B6+1</f>
        <v>403</v>
      </c>
      <c r="C7" s="27" t="s">
        <v>133</v>
      </c>
      <c r="D7" s="27" t="s">
        <v>134</v>
      </c>
      <c r="E7" s="26" t="str">
        <f t="shared" si="0"/>
        <v>Andrejčík S.</v>
      </c>
      <c r="F7" s="27" t="s">
        <v>143</v>
      </c>
      <c r="G7" s="247" t="s">
        <v>122</v>
      </c>
      <c r="H7" s="137" t="s">
        <v>56</v>
      </c>
      <c r="I7" s="30"/>
      <c r="K7" s="314"/>
      <c r="L7" s="314"/>
      <c r="AB7">
        <v>4</v>
      </c>
      <c r="AC7" t="s">
        <v>21</v>
      </c>
    </row>
    <row r="8" spans="2:29" ht="15">
      <c r="B8" s="29">
        <f t="shared" si="1"/>
        <v>404</v>
      </c>
      <c r="C8" s="134" t="s">
        <v>135</v>
      </c>
      <c r="D8" s="27" t="s">
        <v>106</v>
      </c>
      <c r="E8" s="26" t="str">
        <f t="shared" si="0"/>
        <v>Strehársky M.</v>
      </c>
      <c r="F8" s="27" t="s">
        <v>107</v>
      </c>
      <c r="G8" s="247" t="s">
        <v>123</v>
      </c>
      <c r="H8" s="137" t="s">
        <v>60</v>
      </c>
      <c r="I8" s="30"/>
      <c r="K8" s="314"/>
      <c r="L8" s="314"/>
      <c r="AB8">
        <v>5</v>
      </c>
      <c r="AC8" t="s">
        <v>23</v>
      </c>
    </row>
    <row r="9" spans="2:29" ht="15">
      <c r="B9" s="29">
        <f t="shared" si="1"/>
        <v>405</v>
      </c>
      <c r="C9" s="134" t="s">
        <v>136</v>
      </c>
      <c r="D9" s="27" t="s">
        <v>137</v>
      </c>
      <c r="E9" s="26" t="str">
        <f t="shared" si="0"/>
        <v>Klimčo M.</v>
      </c>
      <c r="F9" s="27" t="s">
        <v>109</v>
      </c>
      <c r="G9" s="247" t="s">
        <v>22</v>
      </c>
      <c r="H9" s="138" t="s">
        <v>62</v>
      </c>
      <c r="I9" s="32"/>
      <c r="K9" s="314"/>
      <c r="L9" s="314"/>
      <c r="AB9">
        <v>6</v>
      </c>
      <c r="AC9" t="s">
        <v>25</v>
      </c>
    </row>
    <row r="10" spans="2:29" ht="15">
      <c r="B10" s="29">
        <f t="shared" si="1"/>
        <v>406</v>
      </c>
      <c r="C10" s="134" t="s">
        <v>138</v>
      </c>
      <c r="D10" s="27" t="s">
        <v>106</v>
      </c>
      <c r="E10" s="26" t="str">
        <f t="shared" si="0"/>
        <v>Burian M.</v>
      </c>
      <c r="F10" s="27" t="s">
        <v>107</v>
      </c>
      <c r="G10" s="247" t="s">
        <v>20</v>
      </c>
      <c r="H10" s="137" t="s">
        <v>61</v>
      </c>
      <c r="K10" s="314"/>
      <c r="L10" s="314"/>
      <c r="AB10">
        <v>7</v>
      </c>
      <c r="AC10" t="s">
        <v>27</v>
      </c>
    </row>
    <row r="11" spans="2:29" ht="15">
      <c r="B11" s="29">
        <f t="shared" si="1"/>
        <v>407</v>
      </c>
      <c r="C11" s="134" t="s">
        <v>139</v>
      </c>
      <c r="D11" s="27" t="s">
        <v>106</v>
      </c>
      <c r="E11" s="26" t="str">
        <f t="shared" si="0"/>
        <v>Rom M.</v>
      </c>
      <c r="F11" s="27" t="s">
        <v>108</v>
      </c>
      <c r="G11" s="247" t="s">
        <v>24</v>
      </c>
      <c r="H11" s="137" t="s">
        <v>59</v>
      </c>
      <c r="K11" s="314"/>
      <c r="L11" s="314"/>
      <c r="AB11">
        <v>8</v>
      </c>
      <c r="AC11" t="s">
        <v>28</v>
      </c>
    </row>
    <row r="12" spans="2:29" ht="15">
      <c r="B12" s="29">
        <f t="shared" si="1"/>
        <v>408</v>
      </c>
      <c r="C12" s="27" t="s">
        <v>140</v>
      </c>
      <c r="D12" s="27" t="s">
        <v>141</v>
      </c>
      <c r="E12" s="26" t="str">
        <f t="shared" si="0"/>
        <v>Mihová A.</v>
      </c>
      <c r="F12" s="27" t="s">
        <v>109</v>
      </c>
      <c r="G12" s="247" t="s">
        <v>26</v>
      </c>
      <c r="H12" s="137" t="s">
        <v>63</v>
      </c>
      <c r="K12" s="314"/>
      <c r="L12" s="314"/>
      <c r="AB12">
        <v>9</v>
      </c>
      <c r="AC12" t="s">
        <v>29</v>
      </c>
    </row>
    <row r="13" spans="2:29" ht="15">
      <c r="B13" s="29">
        <f t="shared" si="1"/>
        <v>409</v>
      </c>
      <c r="C13" s="27" t="s">
        <v>142</v>
      </c>
      <c r="D13" s="27" t="s">
        <v>64</v>
      </c>
      <c r="E13" s="26" t="str">
        <f t="shared" si="0"/>
        <v>Prášil M.</v>
      </c>
      <c r="F13" s="27" t="s">
        <v>109</v>
      </c>
      <c r="G13" s="247" t="s">
        <v>124</v>
      </c>
      <c r="H13" s="136" t="s">
        <v>125</v>
      </c>
      <c r="K13" s="314"/>
      <c r="L13" s="314"/>
      <c r="M13" s="33"/>
      <c r="N13" s="33"/>
      <c r="O13" s="34"/>
      <c r="P13" s="33"/>
      <c r="Q13" s="34"/>
      <c r="AB13">
        <v>10</v>
      </c>
      <c r="AC13" t="s">
        <v>30</v>
      </c>
    </row>
    <row r="14" spans="2:17" ht="15">
      <c r="B14" s="29">
        <f t="shared" si="1"/>
        <v>410</v>
      </c>
      <c r="C14" s="27"/>
      <c r="D14" s="27"/>
      <c r="E14" s="26" t="str">
        <f t="shared" si="0"/>
        <v> .</v>
      </c>
      <c r="F14" s="27"/>
      <c r="G14" s="247"/>
      <c r="H14" s="137"/>
      <c r="K14" s="314"/>
      <c r="L14" s="314"/>
      <c r="M14" s="33"/>
      <c r="N14" s="33"/>
      <c r="O14" s="34"/>
      <c r="P14" s="33"/>
      <c r="Q14" s="34"/>
    </row>
    <row r="15" spans="2:17" ht="15">
      <c r="B15" s="29">
        <f t="shared" si="1"/>
        <v>411</v>
      </c>
      <c r="C15" s="134"/>
      <c r="D15" s="27"/>
      <c r="E15" s="26" t="str">
        <f t="shared" si="0"/>
        <v> .</v>
      </c>
      <c r="F15" s="27"/>
      <c r="G15" s="248"/>
      <c r="H15" s="137"/>
      <c r="J15" s="139"/>
      <c r="K15" s="314"/>
      <c r="L15" s="314"/>
      <c r="M15" s="33"/>
      <c r="N15" s="33"/>
      <c r="O15" s="34"/>
      <c r="P15" s="33"/>
      <c r="Q15" s="34"/>
    </row>
    <row r="16" spans="2:17" ht="15">
      <c r="B16" s="29">
        <f t="shared" si="1"/>
        <v>412</v>
      </c>
      <c r="C16" s="134"/>
      <c r="D16" s="27"/>
      <c r="E16" s="26" t="str">
        <f t="shared" si="0"/>
        <v> .</v>
      </c>
      <c r="F16" s="27"/>
      <c r="G16" s="264"/>
      <c r="H16" s="137"/>
      <c r="J16" s="140"/>
      <c r="K16" s="314"/>
      <c r="L16" s="314"/>
      <c r="M16" s="33"/>
      <c r="N16" s="33"/>
      <c r="O16" s="34"/>
      <c r="P16" s="33"/>
      <c r="Q16" s="34"/>
    </row>
    <row r="17" spans="2:17" ht="15">
      <c r="B17" s="29">
        <f t="shared" si="1"/>
        <v>413</v>
      </c>
      <c r="C17" s="27"/>
      <c r="D17" s="27"/>
      <c r="E17" s="26" t="str">
        <f t="shared" si="0"/>
        <v> .</v>
      </c>
      <c r="F17" s="263"/>
      <c r="G17" s="265"/>
      <c r="H17" s="138"/>
      <c r="J17" s="140"/>
      <c r="K17" s="314"/>
      <c r="L17" s="314"/>
      <c r="M17" s="33"/>
      <c r="N17" s="33"/>
      <c r="O17" s="34"/>
      <c r="P17" s="33"/>
      <c r="Q17" s="34"/>
    </row>
    <row r="18" spans="2:17" ht="15">
      <c r="B18" s="29">
        <f t="shared" si="1"/>
        <v>414</v>
      </c>
      <c r="C18" s="27"/>
      <c r="D18" s="27"/>
      <c r="E18" s="26" t="str">
        <f t="shared" si="0"/>
        <v> .</v>
      </c>
      <c r="F18" s="27"/>
      <c r="G18" s="36"/>
      <c r="H18" s="137"/>
      <c r="L18" s="34"/>
      <c r="M18" s="33"/>
      <c r="N18" s="33"/>
      <c r="O18" s="34"/>
      <c r="P18" s="33"/>
      <c r="Q18" s="34"/>
    </row>
    <row r="19" spans="2:17" ht="12.75">
      <c r="B19" s="29">
        <f t="shared" si="1"/>
        <v>415</v>
      </c>
      <c r="C19" s="27"/>
      <c r="D19" s="27"/>
      <c r="E19" s="26" t="str">
        <f>C19&amp;" "&amp;LEFT(D19,1)&amp;"."</f>
        <v> .</v>
      </c>
      <c r="F19" s="35"/>
      <c r="G19" s="247"/>
      <c r="L19" s="34"/>
      <c r="M19" s="33"/>
      <c r="N19" s="33"/>
      <c r="O19" s="34"/>
      <c r="P19" s="33"/>
      <c r="Q19" s="34"/>
    </row>
    <row r="20" spans="2:17" ht="12.75">
      <c r="B20" s="29">
        <f t="shared" si="1"/>
        <v>416</v>
      </c>
      <c r="C20" s="27"/>
      <c r="D20" s="27"/>
      <c r="E20" s="26" t="str">
        <f>C20&amp;" "&amp;LEFT(D20,1)&amp;"."</f>
        <v> .</v>
      </c>
      <c r="F20" s="35"/>
      <c r="G20" s="247"/>
      <c r="L20" s="34"/>
      <c r="M20" s="33"/>
      <c r="N20" s="33"/>
      <c r="O20" s="34"/>
      <c r="P20" s="33"/>
      <c r="Q20" s="34"/>
    </row>
    <row r="21" spans="2:17" ht="12.75">
      <c r="B21" s="29">
        <f t="shared" si="1"/>
        <v>417</v>
      </c>
      <c r="C21" s="26"/>
      <c r="D21" s="26"/>
      <c r="E21" s="26" t="str">
        <f aca="true" t="shared" si="2" ref="E21:E33">C21&amp;" "&amp;LEFT(D21,1)&amp;"."</f>
        <v> .</v>
      </c>
      <c r="F21" s="36"/>
      <c r="G21" s="247"/>
      <c r="L21" s="34"/>
      <c r="M21" s="33"/>
      <c r="N21" s="33"/>
      <c r="O21" s="34"/>
      <c r="P21" s="33"/>
      <c r="Q21" s="34"/>
    </row>
    <row r="22" spans="2:17" ht="12.75">
      <c r="B22" s="29">
        <f t="shared" si="1"/>
        <v>418</v>
      </c>
      <c r="C22" s="26"/>
      <c r="D22" s="26"/>
      <c r="E22" s="26" t="str">
        <f t="shared" si="2"/>
        <v> .</v>
      </c>
      <c r="F22" s="36"/>
      <c r="G22" s="247"/>
      <c r="L22" s="34"/>
      <c r="M22" s="33"/>
      <c r="N22" s="33"/>
      <c r="O22" s="34"/>
      <c r="P22" s="33"/>
      <c r="Q22" s="34"/>
    </row>
    <row r="23" spans="2:17" ht="12.75">
      <c r="B23" s="29">
        <f t="shared" si="1"/>
        <v>419</v>
      </c>
      <c r="C23" s="26"/>
      <c r="D23" s="26"/>
      <c r="E23" s="26" t="str">
        <f t="shared" si="2"/>
        <v> .</v>
      </c>
      <c r="F23" s="36"/>
      <c r="G23" s="247"/>
      <c r="L23" s="34"/>
      <c r="M23" s="33"/>
      <c r="N23" s="33"/>
      <c r="O23" s="34"/>
      <c r="P23" s="33"/>
      <c r="Q23" s="34"/>
    </row>
    <row r="24" spans="2:7" ht="12.75">
      <c r="B24" s="29">
        <f t="shared" si="1"/>
        <v>420</v>
      </c>
      <c r="C24" s="37"/>
      <c r="D24" s="26"/>
      <c r="E24" s="26" t="str">
        <f t="shared" si="2"/>
        <v> .</v>
      </c>
      <c r="F24" s="36"/>
      <c r="G24" s="247"/>
    </row>
    <row r="25" spans="2:7" ht="12.75">
      <c r="B25" s="29">
        <f t="shared" si="1"/>
        <v>421</v>
      </c>
      <c r="C25" s="37"/>
      <c r="D25" s="26"/>
      <c r="E25" s="26" t="str">
        <f t="shared" si="2"/>
        <v> .</v>
      </c>
      <c r="F25" s="36"/>
      <c r="G25" s="247"/>
    </row>
    <row r="26" spans="2:7" ht="12.75">
      <c r="B26" s="29">
        <f t="shared" si="1"/>
        <v>422</v>
      </c>
      <c r="C26" s="26"/>
      <c r="D26" s="26"/>
      <c r="E26" s="26" t="str">
        <f t="shared" si="2"/>
        <v> .</v>
      </c>
      <c r="F26" s="36"/>
      <c r="G26" s="247"/>
    </row>
    <row r="27" spans="2:7" ht="12.75">
      <c r="B27" s="29">
        <f t="shared" si="1"/>
        <v>423</v>
      </c>
      <c r="C27" s="26"/>
      <c r="D27" s="26"/>
      <c r="E27" s="26" t="str">
        <f t="shared" si="2"/>
        <v> .</v>
      </c>
      <c r="F27" s="36"/>
      <c r="G27" s="247"/>
    </row>
    <row r="28" spans="2:12" ht="12.75">
      <c r="B28" s="29">
        <f t="shared" si="1"/>
        <v>424</v>
      </c>
      <c r="C28" s="26"/>
      <c r="D28" s="26"/>
      <c r="E28" s="26" t="str">
        <f t="shared" si="2"/>
        <v> .</v>
      </c>
      <c r="F28" s="36"/>
      <c r="G28" s="247"/>
      <c r="L28" s="38"/>
    </row>
    <row r="29" spans="2:7" ht="12.75">
      <c r="B29" s="29">
        <f t="shared" si="1"/>
        <v>425</v>
      </c>
      <c r="C29" s="26"/>
      <c r="D29" s="26"/>
      <c r="E29" s="26" t="str">
        <f t="shared" si="2"/>
        <v> .</v>
      </c>
      <c r="F29" s="36"/>
      <c r="G29" s="247"/>
    </row>
    <row r="30" spans="2:17" ht="12.75">
      <c r="B30" s="29">
        <f t="shared" si="1"/>
        <v>426</v>
      </c>
      <c r="C30" s="26"/>
      <c r="D30" s="26"/>
      <c r="E30" s="26" t="str">
        <f t="shared" si="2"/>
        <v> .</v>
      </c>
      <c r="F30" s="36"/>
      <c r="G30" s="247"/>
      <c r="P30" s="33"/>
      <c r="Q30" s="34"/>
    </row>
    <row r="31" spans="2:14" ht="12.75">
      <c r="B31" s="29">
        <f t="shared" si="1"/>
        <v>427</v>
      </c>
      <c r="C31" s="26"/>
      <c r="D31" s="26"/>
      <c r="E31" s="26" t="str">
        <f>C31&amp;" "&amp;LEFT(D31,1)&amp;"."</f>
        <v> .</v>
      </c>
      <c r="F31" s="36"/>
      <c r="G31" s="249"/>
      <c r="K31" s="39"/>
      <c r="L31" s="39"/>
      <c r="M31" s="39"/>
      <c r="N31" s="39"/>
    </row>
    <row r="32" spans="2:14" ht="12.75">
      <c r="B32" s="29">
        <f t="shared" si="1"/>
        <v>428</v>
      </c>
      <c r="C32" s="26"/>
      <c r="D32" s="26"/>
      <c r="E32" s="26" t="str">
        <f t="shared" si="2"/>
        <v> .</v>
      </c>
      <c r="F32" s="36"/>
      <c r="G32" s="247"/>
      <c r="K32" s="39"/>
      <c r="L32" s="39"/>
      <c r="M32" s="39"/>
      <c r="N32" s="39"/>
    </row>
    <row r="33" spans="2:14" ht="12.75">
      <c r="B33" s="29">
        <f t="shared" si="1"/>
        <v>429</v>
      </c>
      <c r="C33" s="26"/>
      <c r="D33" s="26"/>
      <c r="E33" s="26" t="str">
        <f t="shared" si="2"/>
        <v> .</v>
      </c>
      <c r="F33" s="36"/>
      <c r="G33" s="247"/>
      <c r="K33" s="39"/>
      <c r="L33" s="39"/>
      <c r="M33" s="39"/>
      <c r="N33" s="39"/>
    </row>
    <row r="34" spans="2:14" ht="15">
      <c r="B34" s="29">
        <f t="shared" si="1"/>
        <v>430</v>
      </c>
      <c r="C34" s="26"/>
      <c r="D34" s="26"/>
      <c r="E34" s="26" t="str">
        <f>C34&amp;" "&amp;LEFT(D34,1)&amp;"."</f>
        <v> .</v>
      </c>
      <c r="F34" s="36"/>
      <c r="G34" s="247"/>
      <c r="K34" s="39"/>
      <c r="L34" s="40"/>
      <c r="M34" s="41"/>
      <c r="N34" s="39"/>
    </row>
    <row r="35" spans="2:14" ht="15">
      <c r="B35" s="29">
        <f t="shared" si="1"/>
        <v>431</v>
      </c>
      <c r="C35" s="26"/>
      <c r="D35" s="26"/>
      <c r="E35" s="26" t="str">
        <f>C35&amp;" "&amp;LEFT(D35,1)&amp;"."</f>
        <v> .</v>
      </c>
      <c r="F35" s="36"/>
      <c r="G35" s="247"/>
      <c r="K35" s="39"/>
      <c r="L35" s="40"/>
      <c r="M35" s="41"/>
      <c r="N35" s="39"/>
    </row>
    <row r="36" spans="2:14" ht="15">
      <c r="B36" s="29">
        <f t="shared" si="1"/>
        <v>432</v>
      </c>
      <c r="C36" s="42"/>
      <c r="D36" s="42"/>
      <c r="E36" s="26" t="str">
        <f>C36&amp;" "&amp;LEFT(D36,1)&amp;"."</f>
        <v> .</v>
      </c>
      <c r="F36" s="36"/>
      <c r="G36" s="249"/>
      <c r="K36" s="39"/>
      <c r="L36" s="40"/>
      <c r="M36" s="41"/>
      <c r="N36" s="39"/>
    </row>
    <row r="37" spans="2:14" ht="15">
      <c r="B37" s="29">
        <f t="shared" si="1"/>
        <v>433</v>
      </c>
      <c r="C37" s="42"/>
      <c r="D37" s="42"/>
      <c r="E37" s="26" t="str">
        <f aca="true" t="shared" si="3" ref="E37:E44">C37&amp;" "&amp;LEFT(D37,1)&amp;"."</f>
        <v> .</v>
      </c>
      <c r="F37" s="42"/>
      <c r="G37" s="249"/>
      <c r="K37" s="39"/>
      <c r="L37" s="43"/>
      <c r="M37" s="41"/>
      <c r="N37" s="39"/>
    </row>
    <row r="38" spans="2:14" ht="15">
      <c r="B38" s="29">
        <f t="shared" si="1"/>
        <v>434</v>
      </c>
      <c r="C38" s="42"/>
      <c r="D38" s="42"/>
      <c r="E38" s="26" t="str">
        <f t="shared" si="3"/>
        <v> .</v>
      </c>
      <c r="F38" s="42"/>
      <c r="G38" s="249"/>
      <c r="K38" s="39"/>
      <c r="L38" s="40"/>
      <c r="M38" s="41"/>
      <c r="N38" s="39"/>
    </row>
    <row r="39" spans="2:14" ht="15">
      <c r="B39" s="29">
        <f t="shared" si="1"/>
        <v>435</v>
      </c>
      <c r="C39" s="42"/>
      <c r="D39" s="42"/>
      <c r="E39" s="26" t="str">
        <f t="shared" si="3"/>
        <v> .</v>
      </c>
      <c r="F39" s="42"/>
      <c r="G39" s="249"/>
      <c r="K39" s="39"/>
      <c r="L39" s="40"/>
      <c r="M39" s="41"/>
      <c r="N39" s="39"/>
    </row>
    <row r="40" spans="2:14" ht="15">
      <c r="B40" s="29">
        <f t="shared" si="1"/>
        <v>436</v>
      </c>
      <c r="C40" s="42"/>
      <c r="D40" s="42"/>
      <c r="E40" s="26" t="str">
        <f t="shared" si="3"/>
        <v> .</v>
      </c>
      <c r="F40" s="42"/>
      <c r="G40" s="249"/>
      <c r="K40" s="39"/>
      <c r="L40" s="43"/>
      <c r="M40" s="41"/>
      <c r="N40" s="39"/>
    </row>
    <row r="41" spans="2:14" ht="15">
      <c r="B41" s="29">
        <f t="shared" si="1"/>
        <v>437</v>
      </c>
      <c r="C41" s="42"/>
      <c r="D41" s="42"/>
      <c r="E41" s="26" t="str">
        <f t="shared" si="3"/>
        <v> .</v>
      </c>
      <c r="F41" s="42"/>
      <c r="G41" s="249"/>
      <c r="K41" s="39"/>
      <c r="L41" s="40"/>
      <c r="M41" s="41"/>
      <c r="N41" s="39"/>
    </row>
    <row r="42" spans="2:14" ht="15">
      <c r="B42" s="29">
        <f t="shared" si="1"/>
        <v>438</v>
      </c>
      <c r="C42" s="42"/>
      <c r="D42" s="42"/>
      <c r="E42" s="26" t="str">
        <f t="shared" si="3"/>
        <v> .</v>
      </c>
      <c r="F42" s="42"/>
      <c r="G42" s="249"/>
      <c r="K42" s="39"/>
      <c r="L42" s="40"/>
      <c r="M42" s="41"/>
      <c r="N42" s="39"/>
    </row>
    <row r="43" spans="2:14" ht="15">
      <c r="B43" s="29">
        <f t="shared" si="1"/>
        <v>439</v>
      </c>
      <c r="C43" s="42"/>
      <c r="D43" s="42"/>
      <c r="E43" s="26" t="str">
        <f t="shared" si="3"/>
        <v> .</v>
      </c>
      <c r="F43" s="42"/>
      <c r="G43" s="249"/>
      <c r="K43" s="39"/>
      <c r="L43" s="44"/>
      <c r="M43" s="45"/>
      <c r="N43" s="39"/>
    </row>
    <row r="44" spans="2:14" ht="15">
      <c r="B44" s="29">
        <f>B43+1</f>
        <v>440</v>
      </c>
      <c r="C44" s="42"/>
      <c r="D44" s="42"/>
      <c r="E44" s="26" t="str">
        <f t="shared" si="3"/>
        <v> .</v>
      </c>
      <c r="F44" s="42"/>
      <c r="G44" s="249"/>
      <c r="K44" s="39"/>
      <c r="L44" s="44"/>
      <c r="M44" s="45"/>
      <c r="N44" s="39"/>
    </row>
  </sheetData>
  <sheetProtection selectLockedCells="1" selectUnlockedCells="1"/>
  <mergeCells count="1">
    <mergeCell ref="K6:L17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5"/>
  <sheetViews>
    <sheetView zoomScalePageLayoutView="0" workbookViewId="0" topLeftCell="A1">
      <selection activeCell="H14" sqref="H10:H14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19" t="str">
        <f>"SKUPINY"&amp;" "&amp;'ÚDAJE BC4'!C8&amp;'ÚDAJE BC4'!D8</f>
        <v>SKUPINY BC4</v>
      </c>
      <c r="B1" s="319"/>
      <c r="C1" s="319"/>
      <c r="D1" s="319"/>
      <c r="E1" s="319"/>
      <c r="F1" s="319"/>
      <c r="G1" s="319"/>
      <c r="H1" s="319"/>
      <c r="I1" s="319"/>
    </row>
    <row r="2" spans="1:8" ht="15" customHeight="1">
      <c r="A2" t="s">
        <v>31</v>
      </c>
      <c r="C2" s="320" t="str">
        <f>IF(ISTEXT('ÚDAJE BC3'!C7),'ÚDAJE BC3'!C7,"")</f>
        <v>3. ligové kolo 2017</v>
      </c>
      <c r="D2" s="320"/>
      <c r="E2" s="320"/>
      <c r="F2" s="320"/>
      <c r="G2" s="320"/>
      <c r="H2" s="320"/>
    </row>
    <row r="3" spans="1:11" ht="12.75" customHeight="1">
      <c r="A3" s="321"/>
      <c r="B3" s="321"/>
      <c r="C3" s="46"/>
      <c r="D3" s="46"/>
      <c r="E3" s="46"/>
      <c r="F3" s="46"/>
      <c r="G3" s="46"/>
      <c r="H3" s="46"/>
      <c r="I3" s="46"/>
      <c r="J3" s="46"/>
      <c r="K3" s="46"/>
    </row>
    <row r="5" spans="2:9" s="48" customFormat="1" ht="15.75" customHeight="1">
      <c r="B5" s="47" t="s">
        <v>32</v>
      </c>
      <c r="C5" s="47" t="s">
        <v>33</v>
      </c>
      <c r="D5" s="47"/>
      <c r="E5" s="47"/>
      <c r="F5" s="47"/>
      <c r="G5" s="47"/>
      <c r="H5" s="47"/>
      <c r="I5" s="47"/>
    </row>
    <row r="6" spans="2:10" s="48" customFormat="1" ht="15.75" customHeight="1">
      <c r="B6" s="266" t="s">
        <v>9</v>
      </c>
      <c r="C6" s="267" t="s">
        <v>12</v>
      </c>
      <c r="D6" s="267" t="s">
        <v>13</v>
      </c>
      <c r="E6" s="51"/>
      <c r="F6" s="52"/>
      <c r="G6" s="53"/>
      <c r="H6" s="51"/>
      <c r="I6" s="51"/>
      <c r="J6" s="54"/>
    </row>
    <row r="7" spans="1:10" s="48" customFormat="1" ht="15.75" customHeight="1">
      <c r="A7" s="268">
        <v>1</v>
      </c>
      <c r="B7" s="251">
        <f>INDEX('ZOZNAM BC4'!$B$5:$G$18,MATCH($C$5&amp;$A7,'ZOZNAM BC4'!$G$5:$G$18,0),1)</f>
        <v>401</v>
      </c>
      <c r="C7" s="252" t="str">
        <f>INDEX('ZOZNAM BC4'!$B$5:$G$18,MATCH($C$5&amp;$A7,'ZOZNAM BC4'!$G$5:$G$18,0),4)</f>
        <v>Balcová M.</v>
      </c>
      <c r="D7" s="252" t="str">
        <f>INDEX('ZOZNAM BC4'!$B$5:$G$18,MATCH($C$5&amp;$A7,'ZOZNAM BC4'!$G$5:$G$18,0),5)</f>
        <v>ŠK Altius Bratislava</v>
      </c>
      <c r="E7" s="54"/>
      <c r="F7" s="56"/>
      <c r="G7" s="269"/>
      <c r="H7" t="str">
        <f>B7&amp;" "&amp;C7</f>
        <v>401 Balcová M.</v>
      </c>
      <c r="I7" s="54"/>
      <c r="J7" s="54"/>
    </row>
    <row r="8" spans="1:10" s="48" customFormat="1" ht="15.75" customHeight="1">
      <c r="A8" s="268">
        <v>2</v>
      </c>
      <c r="B8" s="251">
        <f>INDEX('ZOZNAM BC4'!$B$5:$G$18,MATCH($C$5&amp;$A8,'ZOZNAM BC4'!$G$5:$G$18,0),1)</f>
        <v>406</v>
      </c>
      <c r="C8" s="252" t="str">
        <f>INDEX('ZOZNAM BC4'!$B$5:$G$18,MATCH($C$5&amp;$A8,'ZOZNAM BC4'!$G$5:$G$18,0),4)</f>
        <v>Burian M.</v>
      </c>
      <c r="D8" s="252" t="str">
        <f>INDEX('ZOZNAM BC4'!$B$5:$G$18,MATCH($C$5&amp;$A8,'ZOZNAM BC4'!$G$5:$G$18,0),5)</f>
        <v>ŠK Altius Bratislava</v>
      </c>
      <c r="E8" s="250"/>
      <c r="F8" s="250"/>
      <c r="G8" s="251"/>
      <c r="H8" t="str">
        <f>B8&amp;" "&amp;C8</f>
        <v>406 Burian M.</v>
      </c>
      <c r="I8" s="54"/>
      <c r="J8" s="54"/>
    </row>
    <row r="9" spans="1:10" s="48" customFormat="1" ht="15.75" customHeight="1">
      <c r="A9" s="268">
        <v>3</v>
      </c>
      <c r="B9" s="251">
        <f>INDEX('ZOZNAM BC4'!$B$5:$G$18,MATCH($C$5&amp;$A9,'ZOZNAM BC4'!$G$5:$G$18,0),1)</f>
        <v>407</v>
      </c>
      <c r="C9" s="252" t="str">
        <f>INDEX('ZOZNAM BC4'!$B$5:$G$18,MATCH($C$5&amp;$A9,'ZOZNAM BC4'!$G$5:$G$18,0),4)</f>
        <v>Rom M.</v>
      </c>
      <c r="D9" s="252" t="str">
        <f>INDEX('ZOZNAM BC4'!$B$5:$G$18,MATCH($C$5&amp;$A9,'ZOZNAM BC4'!$G$5:$G$18,0),5)</f>
        <v>ŠK OMD V SR Bratislava</v>
      </c>
      <c r="E9" s="54"/>
      <c r="F9" s="56"/>
      <c r="G9" s="269"/>
      <c r="H9" t="str">
        <f>B9&amp;" "&amp;C9</f>
        <v>407 Rom M.</v>
      </c>
      <c r="I9" s="54"/>
      <c r="J9" s="54"/>
    </row>
    <row r="10" spans="1:10" s="48" customFormat="1" ht="15.75" customHeight="1">
      <c r="A10" s="268">
        <v>4</v>
      </c>
      <c r="B10" s="251" t="e">
        <f>INDEX('ZOZNAM BC4'!$B$5:$G$18,MATCH($C$5&amp;$A10,'ZOZNAM BC4'!$G$5:$G$18,0),1)</f>
        <v>#N/A</v>
      </c>
      <c r="C10" s="252" t="e">
        <f>INDEX('ZOZNAM BC4'!$B$5:$G$18,MATCH($C$5&amp;$A10,'ZOZNAM BC4'!$G$5:$G$18,0),4)</f>
        <v>#N/A</v>
      </c>
      <c r="D10" s="252" t="e">
        <f>INDEX('ZOZNAM BC4'!$B$5:$G$18,MATCH($C$5&amp;$A10,'ZOZNAM BC4'!$G$5:$G$18,0),5)</f>
        <v>#N/A</v>
      </c>
      <c r="E10" s="54"/>
      <c r="F10" s="56"/>
      <c r="G10" s="269"/>
      <c r="H10"/>
      <c r="I10" s="54"/>
      <c r="J10" s="54"/>
    </row>
    <row r="11" spans="1:10" s="48" customFormat="1" ht="15.75" customHeight="1">
      <c r="A11" s="268">
        <v>5</v>
      </c>
      <c r="B11" s="251" t="e">
        <f>INDEX('ZOZNAM BC4'!$B$5:$G$18,MATCH($C$5&amp;$A11,'ZOZNAM BC4'!$G$5:$G$18,0),1)</f>
        <v>#N/A</v>
      </c>
      <c r="C11" s="252" t="e">
        <f>INDEX('ZOZNAM BC4'!$B$5:$G$18,MATCH($C$5&amp;$A11,'ZOZNAM BC4'!$G$5:$G$18,0),4)</f>
        <v>#N/A</v>
      </c>
      <c r="D11" s="252" t="e">
        <f>INDEX('ZOZNAM BC4'!$B$5:$G$18,MATCH($C$5&amp;$A11,'ZOZNAM BC4'!$G$5:$G$18,0),5)</f>
        <v>#N/A</v>
      </c>
      <c r="E11" s="54"/>
      <c r="F11" s="56"/>
      <c r="G11" s="269"/>
      <c r="H11"/>
      <c r="I11" s="54"/>
      <c r="J11" s="54"/>
    </row>
    <row r="12" spans="1:10" s="48" customFormat="1" ht="15.75" customHeight="1">
      <c r="A12" s="268"/>
      <c r="E12" s="54"/>
      <c r="F12" s="56"/>
      <c r="H12"/>
      <c r="I12" s="54"/>
      <c r="J12" s="54"/>
    </row>
    <row r="13" spans="1:10" s="48" customFormat="1" ht="15.75" customHeight="1">
      <c r="A13" s="268"/>
      <c r="B13" s="47" t="s">
        <v>32</v>
      </c>
      <c r="C13" s="47" t="s">
        <v>34</v>
      </c>
      <c r="D13" s="47"/>
      <c r="E13" s="51"/>
      <c r="F13" s="52"/>
      <c r="G13" s="47"/>
      <c r="H13"/>
      <c r="I13" s="51"/>
      <c r="J13" s="54"/>
    </row>
    <row r="14" spans="1:10" s="48" customFormat="1" ht="15.75" customHeight="1">
      <c r="A14" s="268"/>
      <c r="B14" s="266" t="s">
        <v>9</v>
      </c>
      <c r="C14" s="267" t="s">
        <v>12</v>
      </c>
      <c r="D14" s="267" t="s">
        <v>13</v>
      </c>
      <c r="E14" s="51"/>
      <c r="F14" s="52"/>
      <c r="G14" s="266"/>
      <c r="H14"/>
      <c r="I14" s="51"/>
      <c r="J14" s="54"/>
    </row>
    <row r="15" spans="1:10" s="48" customFormat="1" ht="15.75" customHeight="1">
      <c r="A15" s="268">
        <v>1</v>
      </c>
      <c r="B15" s="251">
        <f>INDEX('ZOZNAM BC4'!$B$5:$G$18,MATCH($C$13&amp;$A15,'ZOZNAM BC4'!$G$5:$G$18,0),1)</f>
        <v>402</v>
      </c>
      <c r="C15" s="252" t="str">
        <f>INDEX('ZOZNAM BC4'!$B$5:$G$18,MATCH($C$13&amp;$A15,'ZOZNAM BC4'!$G$5:$G$18,0),4)</f>
        <v>Ďurkovič R.</v>
      </c>
      <c r="D15" s="252" t="str">
        <f>INDEX('ZOZNAM BC4'!$B$5:$G$18,MATCH($C$13&amp;$A15,'ZOZNAM BC4'!$G$5:$G$18,0),5)</f>
        <v>ŠK Altius Bratislava</v>
      </c>
      <c r="E15" s="54"/>
      <c r="F15" s="56"/>
      <c r="G15" s="269"/>
      <c r="H15" t="str">
        <f>B15&amp;" "&amp;C15</f>
        <v>402 Ďurkovič R.</v>
      </c>
      <c r="I15" s="54"/>
      <c r="J15" s="54"/>
    </row>
    <row r="16" spans="1:10" s="48" customFormat="1" ht="15.75" customHeight="1">
      <c r="A16" s="268">
        <v>2</v>
      </c>
      <c r="B16" s="251">
        <f>INDEX('ZOZNAM BC4'!$B$5:$G$18,MATCH($C$13&amp;$A16,'ZOZNAM BC4'!$G$5:$G$18,0),1)</f>
        <v>405</v>
      </c>
      <c r="C16" s="252" t="str">
        <f>INDEX('ZOZNAM BC4'!$B$5:$G$18,MATCH($C$13&amp;$A16,'ZOZNAM BC4'!$G$5:$G$18,0),4)</f>
        <v>Klimčo M.</v>
      </c>
      <c r="D16" s="252" t="str">
        <f>INDEX('ZOZNAM BC4'!$B$5:$G$18,MATCH($C$13&amp;$A16,'ZOZNAM BC4'!$G$5:$G$18,0),5)</f>
        <v>ŠK ZOM Prešov</v>
      </c>
      <c r="E16" s="54"/>
      <c r="F16" s="56"/>
      <c r="G16" s="269"/>
      <c r="H16" t="str">
        <f>B16&amp;" "&amp;C16</f>
        <v>405 Klimčo M.</v>
      </c>
      <c r="I16" s="54"/>
      <c r="J16" s="54"/>
    </row>
    <row r="17" spans="1:10" s="48" customFormat="1" ht="15.75" customHeight="1">
      <c r="A17" s="268">
        <v>3</v>
      </c>
      <c r="B17" s="251">
        <f>INDEX('ZOZNAM BC4'!$B$5:$G$18,MATCH($C$13&amp;$A17,'ZOZNAM BC4'!$G$5:$G$18,0),1)</f>
        <v>408</v>
      </c>
      <c r="C17" s="252" t="str">
        <f>INDEX('ZOZNAM BC4'!$B$5:$G$18,MATCH($C$13&amp;$A17,'ZOZNAM BC4'!$G$5:$G$18,0),4)</f>
        <v>Mihová A.</v>
      </c>
      <c r="D17" s="252" t="str">
        <f>INDEX('ZOZNAM BC4'!$B$5:$G$18,MATCH($C$13&amp;$A17,'ZOZNAM BC4'!$G$5:$G$18,0),5)</f>
        <v>ŠK ZOM Prešov</v>
      </c>
      <c r="E17" s="54"/>
      <c r="F17" s="56"/>
      <c r="G17" s="269"/>
      <c r="H17" t="str">
        <f>B17&amp;" "&amp;C17</f>
        <v>408 Mihová A.</v>
      </c>
      <c r="I17" s="54"/>
      <c r="J17" s="54"/>
    </row>
    <row r="18" spans="1:10" s="48" customFormat="1" ht="15.75" customHeight="1">
      <c r="A18" s="268">
        <v>4</v>
      </c>
      <c r="B18" s="251" t="e">
        <f>INDEX('ZOZNAM BC4'!$B$5:$G$18,MATCH($C$13&amp;$A18,'ZOZNAM BC4'!$G$5:$G$18,0),1)</f>
        <v>#N/A</v>
      </c>
      <c r="C18" s="252" t="e">
        <f>INDEX('ZOZNAM BC4'!$B$5:$G$18,MATCH($C$13&amp;$A18,'ZOZNAM BC4'!$G$5:$G$18,0),4)</f>
        <v>#N/A</v>
      </c>
      <c r="D18" s="252" t="e">
        <f>INDEX('ZOZNAM BC4'!$B$5:$G$18,MATCH($C$13&amp;$A18,'ZOZNAM BC4'!$G$5:$G$18,0),5)</f>
        <v>#N/A</v>
      </c>
      <c r="E18" s="54"/>
      <c r="F18" s="56"/>
      <c r="G18" s="269"/>
      <c r="H18"/>
      <c r="I18" s="54"/>
      <c r="J18" s="54"/>
    </row>
    <row r="19" spans="1:10" s="48" customFormat="1" ht="15.75" customHeight="1">
      <c r="A19" s="268">
        <v>5</v>
      </c>
      <c r="B19" s="251" t="e">
        <f>INDEX('ZOZNAM BC4'!$B$5:$G$18,MATCH($C$13&amp;$A19,'ZOZNAM BC4'!$G$5:$G$18,0),1)</f>
        <v>#N/A</v>
      </c>
      <c r="C19" s="252" t="e">
        <f>INDEX('ZOZNAM BC4'!$B$5:$G$18,MATCH($C$13&amp;$A19,'ZOZNAM BC4'!$G$5:$G$18,0),4)</f>
        <v>#N/A</v>
      </c>
      <c r="D19" s="252" t="e">
        <f>INDEX('ZOZNAM BC4'!$B$5:$G$18,MATCH($C$13&amp;$A19,'ZOZNAM BC4'!$G$5:$G$18,0),5)</f>
        <v>#N/A</v>
      </c>
      <c r="E19" s="54"/>
      <c r="F19" s="56"/>
      <c r="G19" s="57"/>
      <c r="H19"/>
      <c r="I19" s="54"/>
      <c r="J19" s="54"/>
    </row>
    <row r="20" spans="1:10" s="48" customFormat="1" ht="15.75" customHeight="1">
      <c r="A20" s="268"/>
      <c r="E20" s="54"/>
      <c r="F20" s="56"/>
      <c r="G20" s="54"/>
      <c r="H20"/>
      <c r="I20" s="54"/>
      <c r="J20" s="54"/>
    </row>
    <row r="21" spans="1:10" s="48" customFormat="1" ht="15.75" customHeight="1">
      <c r="A21" s="268"/>
      <c r="B21" s="47" t="s">
        <v>32</v>
      </c>
      <c r="C21" s="47" t="s">
        <v>35</v>
      </c>
      <c r="D21" s="47"/>
      <c r="E21" s="51"/>
      <c r="F21" s="52"/>
      <c r="G21" s="51"/>
      <c r="H21"/>
      <c r="I21" s="51"/>
      <c r="J21" s="54"/>
    </row>
    <row r="22" spans="1:10" s="48" customFormat="1" ht="15.75" customHeight="1">
      <c r="A22" s="268"/>
      <c r="B22" s="266" t="s">
        <v>9</v>
      </c>
      <c r="C22" s="267" t="s">
        <v>12</v>
      </c>
      <c r="D22" s="267" t="s">
        <v>13</v>
      </c>
      <c r="E22" s="51"/>
      <c r="F22" s="52"/>
      <c r="G22" s="53"/>
      <c r="H22"/>
      <c r="I22" s="51"/>
      <c r="J22" s="54"/>
    </row>
    <row r="23" spans="1:10" s="48" customFormat="1" ht="15.75" customHeight="1">
      <c r="A23" s="268">
        <v>1</v>
      </c>
      <c r="B23" s="251">
        <f>INDEX('ZOZNAM BC4'!$B$5:$G$18,MATCH($C$21&amp;$A23,'ZOZNAM BC4'!$G$5:$G$18,0),1)</f>
        <v>403</v>
      </c>
      <c r="C23" s="252" t="str">
        <f>INDEX('ZOZNAM BC4'!$B$5:$G$18,MATCH($C$21&amp;$A23,'ZOZNAM BC4'!$G$5:$G$18,0),4)</f>
        <v>Andrejčík S.</v>
      </c>
      <c r="D23" s="252" t="str">
        <f>INDEX('ZOZNAM BC4'!$B$5:$G$18,MATCH($C$21&amp;$A23,'ZOZNAM BC4'!$G$5:$G$18,0),5)</f>
        <v>ŠK Victória Žiar nad Hronom</v>
      </c>
      <c r="E23" s="54"/>
      <c r="F23" s="56"/>
      <c r="G23" s="57"/>
      <c r="H23" t="str">
        <f>B23&amp;" "&amp;C23</f>
        <v>403 Andrejčík S.</v>
      </c>
      <c r="I23" s="54"/>
      <c r="J23" s="54"/>
    </row>
    <row r="24" spans="1:10" s="48" customFormat="1" ht="15.75" customHeight="1">
      <c r="A24" s="268">
        <v>2</v>
      </c>
      <c r="B24" s="251">
        <f>INDEX('ZOZNAM BC4'!$B$5:$G$18,MATCH($C$21&amp;$A24,'ZOZNAM BC4'!$G$5:$G$18,0),1)</f>
        <v>404</v>
      </c>
      <c r="C24" s="252" t="str">
        <f>INDEX('ZOZNAM BC4'!$B$5:$G$18,MATCH($C$21&amp;$A24,'ZOZNAM BC4'!$G$5:$G$18,0),4)</f>
        <v>Strehársky M.</v>
      </c>
      <c r="D24" s="252" t="str">
        <f>INDEX('ZOZNAM BC4'!$B$5:$G$18,MATCH($C$21&amp;$A24,'ZOZNAM BC4'!$G$5:$G$18,0),5)</f>
        <v>ŠK Altius Bratislava</v>
      </c>
      <c r="E24" s="54"/>
      <c r="F24" s="56"/>
      <c r="G24" s="57"/>
      <c r="H24" t="str">
        <f>B24&amp;" "&amp;C24</f>
        <v>404 Strehársky M.</v>
      </c>
      <c r="I24" s="54"/>
      <c r="J24" s="54"/>
    </row>
    <row r="25" spans="1:10" s="48" customFormat="1" ht="15.75" customHeight="1">
      <c r="A25" s="268">
        <v>3</v>
      </c>
      <c r="B25" s="251">
        <f>INDEX('ZOZNAM BC4'!$B$5:$G$18,MATCH($C$21&amp;$A25,'ZOZNAM BC4'!$G$5:$G$18,0),1)</f>
        <v>409</v>
      </c>
      <c r="C25" s="252" t="str">
        <f>INDEX('ZOZNAM BC4'!$B$5:$G$18,MATCH($C$21&amp;$A25,'ZOZNAM BC4'!$G$5:$G$18,0),4)</f>
        <v>Prášil M.</v>
      </c>
      <c r="D25" s="252" t="str">
        <f>INDEX('ZOZNAM BC4'!$B$5:$G$18,MATCH($C$21&amp;$A25,'ZOZNAM BC4'!$G$5:$G$18,0),5)</f>
        <v>ŠK ZOM Prešov</v>
      </c>
      <c r="E25" s="54"/>
      <c r="F25" s="56"/>
      <c r="G25" s="57"/>
      <c r="H25" t="str">
        <f>B25&amp;" "&amp;C25</f>
        <v>409 Prášil M.</v>
      </c>
      <c r="I25" s="54"/>
      <c r="J25" s="54"/>
    </row>
    <row r="26" spans="1:10" s="48" customFormat="1" ht="15.75" customHeight="1">
      <c r="A26" s="268">
        <v>4</v>
      </c>
      <c r="B26" s="251" t="e">
        <f>INDEX('ZOZNAM BC4'!$B$5:$G$18,MATCH($C$21&amp;$A26,'ZOZNAM BC4'!$G$5:$G$18,0),1)</f>
        <v>#N/A</v>
      </c>
      <c r="C26" s="252" t="e">
        <f>INDEX('ZOZNAM BC4'!$B$5:$G$18,MATCH($C$21&amp;$A26,'ZOZNAM BC4'!$G$5:$G$18,0),4)</f>
        <v>#N/A</v>
      </c>
      <c r="D26" s="252" t="e">
        <f>INDEX('ZOZNAM BC4'!$B$5:$G$18,MATCH($C$21&amp;$A26,'ZOZNAM BC4'!$G$5:$G$18,0),5)</f>
        <v>#N/A</v>
      </c>
      <c r="E26" s="54"/>
      <c r="F26" s="56"/>
      <c r="G26" s="57"/>
      <c r="H26"/>
      <c r="I26" s="54"/>
      <c r="J26" s="54"/>
    </row>
    <row r="27" spans="1:10" s="48" customFormat="1" ht="15.75" customHeight="1">
      <c r="A27" s="268">
        <v>5</v>
      </c>
      <c r="B27" s="251" t="e">
        <f>INDEX('ZOZNAM BC4'!$B$5:$G$18,MATCH($C$21&amp;$A27,'ZOZNAM BC4'!$G$5:$G$18,0),1)</f>
        <v>#N/A</v>
      </c>
      <c r="C27" s="252" t="e">
        <f>INDEX('ZOZNAM BC4'!$B$5:$G$18,MATCH($C$21&amp;$A27,'ZOZNAM BC4'!$G$5:$G$18,0),4)</f>
        <v>#N/A</v>
      </c>
      <c r="D27" s="252" t="e">
        <f>INDEX('ZOZNAM BC4'!$B$5:$G$18,MATCH($C$21&amp;$A27,'ZOZNAM BC4'!$G$5:$G$18,0),5)</f>
        <v>#N/A</v>
      </c>
      <c r="E27" s="54"/>
      <c r="F27" s="56"/>
      <c r="G27" s="57"/>
      <c r="H27"/>
      <c r="I27" s="54"/>
      <c r="J27" s="54"/>
    </row>
    <row r="28" spans="1:10" s="48" customFormat="1" ht="15.75" customHeight="1">
      <c r="A28" s="268"/>
      <c r="E28" s="54"/>
      <c r="F28" s="56"/>
      <c r="G28" s="54"/>
      <c r="H28"/>
      <c r="I28" s="54"/>
      <c r="J28" s="54"/>
    </row>
    <row r="29" spans="1:10" s="48" customFormat="1" ht="15.75" customHeight="1">
      <c r="A29" s="268"/>
      <c r="B29" s="47" t="s">
        <v>32</v>
      </c>
      <c r="C29" s="47" t="s">
        <v>36</v>
      </c>
      <c r="D29" s="47"/>
      <c r="E29" s="51"/>
      <c r="F29" s="52"/>
      <c r="G29" s="51"/>
      <c r="H29"/>
      <c r="I29" s="51"/>
      <c r="J29" s="54"/>
    </row>
    <row r="30" spans="1:10" s="48" customFormat="1" ht="15.75" customHeight="1">
      <c r="A30" s="268"/>
      <c r="B30" s="266" t="s">
        <v>9</v>
      </c>
      <c r="C30" s="267" t="s">
        <v>12</v>
      </c>
      <c r="D30" s="267" t="s">
        <v>13</v>
      </c>
      <c r="E30" s="51"/>
      <c r="F30" s="52"/>
      <c r="G30" s="53"/>
      <c r="H30"/>
      <c r="I30" s="51"/>
      <c r="J30" s="54"/>
    </row>
    <row r="31" spans="1:10" s="48" customFormat="1" ht="15.75" customHeight="1">
      <c r="A31" s="268">
        <v>1</v>
      </c>
      <c r="B31" s="251" t="e">
        <f>INDEX('ZOZNAM BC4'!$B$5:$G$18,MATCH($C$29&amp;$A31,'ZOZNAM BC4'!$G$5:$G$18,0),1)</f>
        <v>#N/A</v>
      </c>
      <c r="C31" s="252" t="e">
        <f>INDEX('ZOZNAM BC4'!$B$5:$G$18,MATCH($C$29&amp;$A31,'ZOZNAM BC4'!$G$5:$G$18,0),4)</f>
        <v>#N/A</v>
      </c>
      <c r="D31" s="252" t="e">
        <f>INDEX('ZOZNAM BC4'!$B$5:$G$18,MATCH($C$29&amp;$A31,'ZOZNAM BC4'!$G$5:$G$18,0),5)</f>
        <v>#N/A</v>
      </c>
      <c r="E31" s="54"/>
      <c r="F31" s="56"/>
      <c r="G31" s="57"/>
      <c r="H31" t="e">
        <f>B31&amp;" "&amp;C31</f>
        <v>#N/A</v>
      </c>
      <c r="I31" s="54"/>
      <c r="J31" s="54"/>
    </row>
    <row r="32" spans="1:10" s="48" customFormat="1" ht="15.75" customHeight="1">
      <c r="A32" s="268">
        <v>2</v>
      </c>
      <c r="B32" s="251" t="e">
        <f>INDEX('ZOZNAM BC4'!$B$5:$G$18,MATCH($C$29&amp;$A32,'ZOZNAM BC4'!$G$5:$G$18,0),1)</f>
        <v>#N/A</v>
      </c>
      <c r="C32" s="252" t="e">
        <f>INDEX('ZOZNAM BC4'!$B$5:$G$18,MATCH($C$29&amp;$A32,'ZOZNAM BC4'!$G$5:$G$18,0),4)</f>
        <v>#N/A</v>
      </c>
      <c r="D32" s="252" t="e">
        <f>INDEX('ZOZNAM BC4'!$B$5:$G$18,MATCH($C$29&amp;$A32,'ZOZNAM BC4'!$G$5:$G$18,0),5)</f>
        <v>#N/A</v>
      </c>
      <c r="E32" s="54"/>
      <c r="F32" s="56"/>
      <c r="G32" s="57"/>
      <c r="H32" t="e">
        <f>B32&amp;" "&amp;C32</f>
        <v>#N/A</v>
      </c>
      <c r="I32" s="54"/>
      <c r="J32" s="54"/>
    </row>
    <row r="33" spans="1:10" s="48" customFormat="1" ht="15.75" customHeight="1">
      <c r="A33" s="268">
        <v>3</v>
      </c>
      <c r="B33" s="251" t="e">
        <f>INDEX('ZOZNAM BC4'!$B$5:$G$18,MATCH($C$29&amp;$A33,'ZOZNAM BC4'!$G$5:$G$18,0),1)</f>
        <v>#N/A</v>
      </c>
      <c r="C33" s="252" t="e">
        <f>INDEX('ZOZNAM BC4'!$B$5:$G$18,MATCH($C$29&amp;$A33,'ZOZNAM BC4'!$G$5:$G$18,0),4)</f>
        <v>#N/A</v>
      </c>
      <c r="D33" s="252" t="e">
        <f>INDEX('ZOZNAM BC4'!$B$5:$G$18,MATCH($C$29&amp;$A33,'ZOZNAM BC4'!$G$5:$G$18,0),5)</f>
        <v>#N/A</v>
      </c>
      <c r="E33" s="54"/>
      <c r="F33" s="56"/>
      <c r="G33" s="57"/>
      <c r="H33" t="e">
        <f>B33&amp;" "&amp;C33</f>
        <v>#N/A</v>
      </c>
      <c r="I33" s="54"/>
      <c r="J33" s="54"/>
    </row>
    <row r="34" spans="1:10" s="48" customFormat="1" ht="15.75" customHeight="1">
      <c r="A34" s="268">
        <v>4</v>
      </c>
      <c r="B34" s="251" t="e">
        <f>INDEX('ZOZNAM BC4'!$B$5:$G$18,MATCH($C$29&amp;$A34,'ZOZNAM BC4'!$G$5:$G$18,0),1)</f>
        <v>#N/A</v>
      </c>
      <c r="C34" s="252" t="e">
        <f>INDEX('ZOZNAM BC4'!$B$5:$G$18,MATCH($C$29&amp;$A34,'ZOZNAM BC4'!$G$5:$G$18,0),4)</f>
        <v>#N/A</v>
      </c>
      <c r="D34" s="252" t="e">
        <f>INDEX('ZOZNAM BC4'!$B$5:$G$18,MATCH($C$29&amp;$A34,'ZOZNAM BC4'!$G$5:$G$18,0),5)</f>
        <v>#N/A</v>
      </c>
      <c r="E34" s="54"/>
      <c r="F34" s="56"/>
      <c r="G34" s="57"/>
      <c r="H34" t="e">
        <f>B34&amp;" "&amp;C34</f>
        <v>#N/A</v>
      </c>
      <c r="I34" s="54"/>
      <c r="J34" s="54"/>
    </row>
    <row r="35" spans="1:10" s="48" customFormat="1" ht="15.75" customHeight="1">
      <c r="A35" s="268">
        <v>5</v>
      </c>
      <c r="B35" s="251" t="e">
        <f>INDEX('ZOZNAM BC4'!$B$5:$G$18,MATCH($C$29&amp;$A35,'ZOZNAM BC4'!$G$5:$G$18,0),1)</f>
        <v>#N/A</v>
      </c>
      <c r="C35" s="252" t="e">
        <f>INDEX('ZOZNAM BC4'!$B$5:$G$18,MATCH($C$29&amp;$A35,'ZOZNAM BC4'!$G$5:$G$18,0),4)</f>
        <v>#N/A</v>
      </c>
      <c r="D35" s="252" t="e">
        <f>INDEX('ZOZNAM BC4'!$B$5:$G$18,MATCH($C$29&amp;$A35,'ZOZNAM BC4'!$G$5:$G$18,0),5)</f>
        <v>#N/A</v>
      </c>
      <c r="E35" s="54"/>
      <c r="F35" s="56"/>
      <c r="G35" s="57"/>
      <c r="H35" s="54"/>
      <c r="I35" s="54"/>
      <c r="J35" s="54"/>
    </row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</sheetData>
  <sheetProtection selectLockedCells="1" selectUnlockedCells="1"/>
  <mergeCells count="3">
    <mergeCell ref="A1:I1"/>
    <mergeCell ref="C2:H2"/>
    <mergeCell ref="A3:B3"/>
  </mergeCells>
  <conditionalFormatting sqref="G19 G23:G27 G35:I35 I7:I11 G31:G34 I31:I34 I23:I27 I15:I19">
    <cfRule type="expression" priority="23" dxfId="27" stopIfTrue="1">
      <formula>ISERROR($G7)</formula>
    </cfRule>
  </conditionalFormatting>
  <conditionalFormatting sqref="B5:C5 B13:C13 B21:C21 B29:C29">
    <cfRule type="expression" priority="25" dxfId="27" stopIfTrue="1">
      <formula>ISERROR($B7)</formula>
    </cfRule>
  </conditionalFormatting>
  <conditionalFormatting sqref="B6:D6 B14:D14 B22:D22 B30:D30 H6">
    <cfRule type="expression" priority="26" dxfId="28" stopIfTrue="1">
      <formula>ISERROR($B7)</formula>
    </cfRule>
  </conditionalFormatting>
  <conditionalFormatting sqref="G5:I5 G21 G29 I13 I29 I21">
    <cfRule type="expression" priority="27" dxfId="27" stopIfTrue="1">
      <formula>ISERROR($G7)</formula>
    </cfRule>
  </conditionalFormatting>
  <conditionalFormatting sqref="G6 G22 G30 I6 I14 I22 I30">
    <cfRule type="expression" priority="28" dxfId="28" stopIfTrue="1">
      <formula>ISERROR($G7)</formula>
    </cfRule>
  </conditionalFormatting>
  <conditionalFormatting sqref="G7 G15:G18 G9:G11">
    <cfRule type="expression" priority="17" dxfId="27" stopIfTrue="1">
      <formula>ISERROR($B7)</formula>
    </cfRule>
  </conditionalFormatting>
  <conditionalFormatting sqref="G13">
    <cfRule type="expression" priority="18" dxfId="27" stopIfTrue="1">
      <formula>ISERROR($B15)</formula>
    </cfRule>
  </conditionalFormatting>
  <conditionalFormatting sqref="G14">
    <cfRule type="expression" priority="19" dxfId="28" stopIfTrue="1">
      <formula>ISERROR($B15)</formula>
    </cfRule>
  </conditionalFormatting>
  <conditionalFormatting sqref="B8:D11">
    <cfRule type="expression" priority="7" dxfId="27" stopIfTrue="1">
      <formula>ISERROR($B8)</formula>
    </cfRule>
  </conditionalFormatting>
  <conditionalFormatting sqref="G8">
    <cfRule type="expression" priority="14" dxfId="27" stopIfTrue="1">
      <formula>ISERROR($B8)</formula>
    </cfRule>
  </conditionalFormatting>
  <conditionalFormatting sqref="B31:D35">
    <cfRule type="expression" priority="2" dxfId="27" stopIfTrue="1">
      <formula>ISERROR($B31)</formula>
    </cfRule>
  </conditionalFormatting>
  <conditionalFormatting sqref="B7:D7">
    <cfRule type="expression" priority="12" dxfId="27" stopIfTrue="1">
      <formula>ISERROR($B7)</formula>
    </cfRule>
  </conditionalFormatting>
  <conditionalFormatting sqref="H7:H34">
    <cfRule type="expression" priority="1" dxfId="27" stopIfTrue="1">
      <formula>ISERROR($B7)</formula>
    </cfRule>
  </conditionalFormatting>
  <conditionalFormatting sqref="B23:D27">
    <cfRule type="expression" priority="4" dxfId="27" stopIfTrue="1">
      <formula>ISERROR($B23)</formula>
    </cfRule>
  </conditionalFormatting>
  <conditionalFormatting sqref="B15:D19">
    <cfRule type="expression" priority="6" dxfId="27" stopIfTrue="1">
      <formula>ISERROR($B15)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="170" zoomScaleNormal="170" zoomScalePageLayoutView="0" workbookViewId="0" topLeftCell="S3">
      <selection activeCell="BG55" sqref="BG55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54" t="s">
        <v>52</v>
      </c>
      <c r="Q3" s="354"/>
      <c r="R3" s="354"/>
      <c r="S3" s="354"/>
      <c r="T3" s="354"/>
      <c r="U3" s="354"/>
      <c r="V3" s="354"/>
      <c r="W3" s="354"/>
      <c r="X3" s="355" t="s">
        <v>144</v>
      </c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54"/>
      <c r="Q4" s="354"/>
      <c r="R4" s="354"/>
      <c r="S4" s="354"/>
      <c r="T4" s="354"/>
      <c r="U4" s="354"/>
      <c r="V4" s="354"/>
      <c r="W4" s="354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54"/>
      <c r="Q5" s="354"/>
      <c r="R5" s="354"/>
      <c r="S5" s="354"/>
      <c r="T5" s="354"/>
      <c r="U5" s="354"/>
      <c r="V5" s="354"/>
      <c r="W5" s="354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54"/>
      <c r="Q6" s="354"/>
      <c r="R6" s="354"/>
      <c r="S6" s="354"/>
      <c r="T6" s="354"/>
      <c r="U6" s="354"/>
      <c r="V6" s="354"/>
      <c r="W6" s="354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61" t="s">
        <v>49</v>
      </c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106"/>
      <c r="BA14" s="106"/>
      <c r="BB14" s="356" t="s">
        <v>53</v>
      </c>
      <c r="BC14" s="356"/>
      <c r="BD14" s="357" t="str">
        <f>IF(ISNUMBER(AX27),IF(AX27+AZ29&gt;AX51+AZ50,AN27,AN51),"")</f>
        <v>Andrejčík S.</v>
      </c>
      <c r="BE14" s="357"/>
      <c r="BF14" s="357"/>
      <c r="BG14" s="357"/>
      <c r="BH14" s="357"/>
      <c r="BI14" s="357"/>
      <c r="BJ14" s="357"/>
      <c r="BK14" s="357"/>
      <c r="BL14" s="357"/>
      <c r="BM14" s="357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106"/>
      <c r="BA15" s="106"/>
      <c r="BB15" s="356"/>
      <c r="BC15" s="356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106"/>
      <c r="BA16" s="106"/>
      <c r="BB16" s="356"/>
      <c r="BC16" s="356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106"/>
      <c r="BA17" s="106"/>
      <c r="BB17" s="356"/>
      <c r="BC17" s="356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2"/>
      <c r="T18" s="172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2"/>
      <c r="T19" s="172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106"/>
      <c r="BA19" s="106"/>
      <c r="BB19" s="356" t="s">
        <v>54</v>
      </c>
      <c r="BC19" s="356"/>
      <c r="BD19" s="357" t="str">
        <f>IF(ISNUMBER(AX27),IF(AX27+AZ29&gt;AX51+AZ50,AN51,AN27),"")</f>
        <v>Burian M.</v>
      </c>
      <c r="BE19" s="357"/>
      <c r="BF19" s="357"/>
      <c r="BG19" s="357"/>
      <c r="BH19" s="357"/>
      <c r="BI19" s="357"/>
      <c r="BJ19" s="357"/>
      <c r="BK19" s="357"/>
      <c r="BL19" s="357"/>
      <c r="BM19" s="357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2"/>
      <c r="T20" s="172"/>
      <c r="U20" s="180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109"/>
      <c r="BA20" s="106"/>
      <c r="BB20" s="356"/>
      <c r="BC20" s="356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2"/>
      <c r="T21" s="172"/>
      <c r="U21" s="180"/>
      <c r="V21" s="358" t="s">
        <v>55</v>
      </c>
      <c r="W21" s="358"/>
      <c r="X21" s="358"/>
      <c r="Y21" s="358"/>
      <c r="Z21" s="359" t="str">
        <f>'vysledky BC4'!B11</f>
        <v>Burian M.</v>
      </c>
      <c r="AA21" s="360"/>
      <c r="AB21" s="360"/>
      <c r="AC21" s="360"/>
      <c r="AD21" s="360"/>
      <c r="AE21" s="360"/>
      <c r="AF21" s="360"/>
      <c r="AG21" s="360"/>
      <c r="AH21" s="360"/>
      <c r="AI21" s="360"/>
      <c r="AJ21" s="481">
        <v>3</v>
      </c>
      <c r="AK21" s="481"/>
      <c r="AL21" s="109"/>
      <c r="AM21" s="109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109"/>
      <c r="BA21" s="106"/>
      <c r="BB21" s="356"/>
      <c r="BC21" s="356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72"/>
      <c r="F22" s="172"/>
      <c r="G22" s="173"/>
      <c r="H22" s="132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4"/>
      <c r="U22" s="180"/>
      <c r="V22" s="358"/>
      <c r="W22" s="358"/>
      <c r="X22" s="358"/>
      <c r="Y22" s="358"/>
      <c r="Z22" s="359"/>
      <c r="AA22" s="360"/>
      <c r="AB22" s="360"/>
      <c r="AC22" s="360"/>
      <c r="AD22" s="360"/>
      <c r="AE22" s="360"/>
      <c r="AF22" s="360"/>
      <c r="AG22" s="360"/>
      <c r="AH22" s="360"/>
      <c r="AI22" s="360"/>
      <c r="AJ22" s="481"/>
      <c r="AK22" s="481"/>
      <c r="AL22" s="114"/>
      <c r="AM22" s="109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109"/>
      <c r="BA22" s="106"/>
      <c r="BB22" s="356"/>
      <c r="BC22" s="356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72"/>
      <c r="F23" s="172"/>
      <c r="G23" s="173"/>
      <c r="H23" s="132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4"/>
      <c r="U23" s="180"/>
      <c r="V23" s="358"/>
      <c r="W23" s="358"/>
      <c r="X23" s="358"/>
      <c r="Y23" s="358"/>
      <c r="Z23" s="359"/>
      <c r="AA23" s="360"/>
      <c r="AB23" s="360"/>
      <c r="AC23" s="360"/>
      <c r="AD23" s="360"/>
      <c r="AE23" s="360"/>
      <c r="AF23" s="360"/>
      <c r="AG23" s="360"/>
      <c r="AH23" s="360"/>
      <c r="AI23" s="360"/>
      <c r="AJ23" s="481"/>
      <c r="AK23" s="481"/>
      <c r="AL23" s="364"/>
      <c r="AM23" s="109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/>
      <c r="T24" s="172"/>
      <c r="U24" s="180"/>
      <c r="V24" s="358"/>
      <c r="W24" s="358"/>
      <c r="X24" s="358"/>
      <c r="Y24" s="358"/>
      <c r="Z24" s="359"/>
      <c r="AA24" s="360"/>
      <c r="AB24" s="360"/>
      <c r="AC24" s="360"/>
      <c r="AD24" s="360"/>
      <c r="AE24" s="360"/>
      <c r="AF24" s="360"/>
      <c r="AG24" s="360"/>
      <c r="AH24" s="360"/>
      <c r="AI24" s="360"/>
      <c r="AJ24" s="481"/>
      <c r="AK24" s="481"/>
      <c r="AL24" s="364"/>
      <c r="AM24" s="109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109"/>
      <c r="BA24" s="106"/>
      <c r="BB24" s="356" t="s">
        <v>56</v>
      </c>
      <c r="BC24" s="356"/>
      <c r="BD24" s="357" t="str">
        <f>Z79</f>
        <v>Balcová M.</v>
      </c>
      <c r="BE24" s="357"/>
      <c r="BF24" s="357"/>
      <c r="BG24" s="357"/>
      <c r="BH24" s="357"/>
      <c r="BI24" s="357"/>
      <c r="BJ24" s="357"/>
      <c r="BK24" s="357"/>
      <c r="BL24" s="357"/>
      <c r="BM24" s="357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80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64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56"/>
      <c r="BC25" s="356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76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56"/>
      <c r="BC26" s="356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77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60" t="str">
        <f>Z21</f>
        <v>Burian M.</v>
      </c>
      <c r="AO27" s="360"/>
      <c r="AP27" s="360"/>
      <c r="AQ27" s="360"/>
      <c r="AR27" s="360"/>
      <c r="AS27" s="360"/>
      <c r="AT27" s="360"/>
      <c r="AU27" s="360"/>
      <c r="AV27" s="360"/>
      <c r="AW27" s="360"/>
      <c r="AX27" s="363">
        <v>1</v>
      </c>
      <c r="AY27" s="363"/>
      <c r="AZ27" s="109"/>
      <c r="BA27" s="106"/>
      <c r="BB27" s="356"/>
      <c r="BC27" s="356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74"/>
      <c r="G28" s="132"/>
      <c r="H28" s="132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4"/>
      <c r="U28" s="177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3"/>
      <c r="AY28" s="363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72"/>
      <c r="F29" s="172"/>
      <c r="G29" s="132"/>
      <c r="H29" s="132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4"/>
      <c r="U29" s="177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3"/>
      <c r="AY29" s="363"/>
      <c r="AZ29" s="364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77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3"/>
      <c r="AY30" s="363"/>
      <c r="AZ30" s="364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77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64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80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65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80"/>
      <c r="V33" s="366" t="s">
        <v>152</v>
      </c>
      <c r="W33" s="367"/>
      <c r="X33" s="367"/>
      <c r="Y33" s="368"/>
      <c r="Z33" s="359" t="str">
        <f>'vysledky BC4'!B10</f>
        <v>Balcová M.</v>
      </c>
      <c r="AA33" s="360"/>
      <c r="AB33" s="360"/>
      <c r="AC33" s="360"/>
      <c r="AD33" s="360"/>
      <c r="AE33" s="360"/>
      <c r="AF33" s="360"/>
      <c r="AG33" s="360"/>
      <c r="AH33" s="360"/>
      <c r="AI33" s="360"/>
      <c r="AJ33" s="374">
        <v>3</v>
      </c>
      <c r="AK33" s="374"/>
      <c r="AL33" s="365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72"/>
      <c r="F34" s="172"/>
      <c r="G34" s="173"/>
      <c r="H34" s="132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4"/>
      <c r="U34" s="180"/>
      <c r="V34" s="369"/>
      <c r="W34" s="354"/>
      <c r="X34" s="354"/>
      <c r="Y34" s="370"/>
      <c r="Z34" s="359"/>
      <c r="AA34" s="360"/>
      <c r="AB34" s="360"/>
      <c r="AC34" s="360"/>
      <c r="AD34" s="360"/>
      <c r="AE34" s="360"/>
      <c r="AF34" s="360"/>
      <c r="AG34" s="360"/>
      <c r="AH34" s="360"/>
      <c r="AI34" s="360"/>
      <c r="AJ34" s="374"/>
      <c r="AK34" s="374"/>
      <c r="AL34" s="365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72"/>
      <c r="F35" s="172"/>
      <c r="G35" s="173"/>
      <c r="H35" s="132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4"/>
      <c r="U35" s="180"/>
      <c r="V35" s="369"/>
      <c r="W35" s="354"/>
      <c r="X35" s="354"/>
      <c r="Y35" s="370"/>
      <c r="Z35" s="359"/>
      <c r="AA35" s="360"/>
      <c r="AB35" s="360"/>
      <c r="AC35" s="360"/>
      <c r="AD35" s="360"/>
      <c r="AE35" s="360"/>
      <c r="AF35" s="360"/>
      <c r="AG35" s="360"/>
      <c r="AH35" s="360"/>
      <c r="AI35" s="360"/>
      <c r="AJ35" s="374"/>
      <c r="AK35" s="374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80"/>
      <c r="V36" s="371"/>
      <c r="W36" s="372"/>
      <c r="X36" s="372"/>
      <c r="Y36" s="373"/>
      <c r="Z36" s="359"/>
      <c r="AA36" s="360"/>
      <c r="AB36" s="360"/>
      <c r="AC36" s="360"/>
      <c r="AD36" s="360"/>
      <c r="AE36" s="360"/>
      <c r="AF36" s="360"/>
      <c r="AG36" s="360"/>
      <c r="AH36" s="360"/>
      <c r="AI36" s="360"/>
      <c r="AJ36" s="374"/>
      <c r="AK36" s="374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80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2"/>
      <c r="T38" s="172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2"/>
      <c r="T39" s="172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57" t="str">
        <f>IF(ISNUMBER(AX27),IF(AX27+AZ29&gt;AX51+AZ50,AN27,AN51),"")</f>
        <v>Andrejčík S.</v>
      </c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72"/>
      <c r="F40" s="172"/>
      <c r="G40" s="132"/>
      <c r="H40" s="132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4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2"/>
      <c r="T42" s="172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2"/>
      <c r="T43" s="172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/>
      <c r="T44" s="172"/>
      <c r="U44" s="180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80"/>
      <c r="V45" s="358" t="s">
        <v>93</v>
      </c>
      <c r="W45" s="358"/>
      <c r="X45" s="358"/>
      <c r="Y45" s="358"/>
      <c r="Z45" s="359" t="str">
        <f>'vysledky BC4'!B17</f>
        <v>Klimčo M.</v>
      </c>
      <c r="AA45" s="360"/>
      <c r="AB45" s="360"/>
      <c r="AC45" s="360"/>
      <c r="AD45" s="360"/>
      <c r="AE45" s="360"/>
      <c r="AF45" s="360"/>
      <c r="AG45" s="360"/>
      <c r="AH45" s="360"/>
      <c r="AI45" s="360"/>
      <c r="AJ45" s="362">
        <v>2</v>
      </c>
      <c r="AK45" s="362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72"/>
      <c r="F46" s="172"/>
      <c r="G46" s="173"/>
      <c r="H46" s="132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4"/>
      <c r="U46" s="180"/>
      <c r="V46" s="358"/>
      <c r="W46" s="358"/>
      <c r="X46" s="358"/>
      <c r="Y46" s="358"/>
      <c r="Z46" s="359"/>
      <c r="AA46" s="360"/>
      <c r="AB46" s="360"/>
      <c r="AC46" s="360"/>
      <c r="AD46" s="360"/>
      <c r="AE46" s="360"/>
      <c r="AF46" s="360"/>
      <c r="AG46" s="360"/>
      <c r="AH46" s="360"/>
      <c r="AI46" s="360"/>
      <c r="AJ46" s="362"/>
      <c r="AK46" s="362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72"/>
      <c r="F47" s="172"/>
      <c r="G47" s="173"/>
      <c r="H47" s="132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4"/>
      <c r="U47" s="180"/>
      <c r="V47" s="358"/>
      <c r="W47" s="358"/>
      <c r="X47" s="358"/>
      <c r="Y47" s="358"/>
      <c r="Z47" s="359"/>
      <c r="AA47" s="360"/>
      <c r="AB47" s="360"/>
      <c r="AC47" s="360"/>
      <c r="AD47" s="360"/>
      <c r="AE47" s="360"/>
      <c r="AF47" s="360"/>
      <c r="AG47" s="360"/>
      <c r="AH47" s="360"/>
      <c r="AI47" s="360"/>
      <c r="AJ47" s="362"/>
      <c r="AK47" s="362"/>
      <c r="AL47" s="364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80"/>
      <c r="V48" s="358"/>
      <c r="W48" s="358"/>
      <c r="X48" s="358"/>
      <c r="Y48" s="358"/>
      <c r="Z48" s="359"/>
      <c r="AA48" s="360"/>
      <c r="AB48" s="360"/>
      <c r="AC48" s="360"/>
      <c r="AD48" s="360"/>
      <c r="AE48" s="360"/>
      <c r="AF48" s="360"/>
      <c r="AG48" s="360"/>
      <c r="AH48" s="360"/>
      <c r="AI48" s="360"/>
      <c r="AJ48" s="362"/>
      <c r="AK48" s="362"/>
      <c r="AL48" s="364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80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64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76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65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77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60" t="str">
        <f>Z57</f>
        <v>Andrejčík S.</v>
      </c>
      <c r="AO51" s="360"/>
      <c r="AP51" s="360"/>
      <c r="AQ51" s="360"/>
      <c r="AR51" s="360"/>
      <c r="AS51" s="360"/>
      <c r="AT51" s="360"/>
      <c r="AU51" s="360"/>
      <c r="AV51" s="360"/>
      <c r="AW51" s="360"/>
      <c r="AX51" s="363">
        <v>6</v>
      </c>
      <c r="AY51" s="363"/>
      <c r="AZ51" s="365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74"/>
      <c r="G52" s="132"/>
      <c r="H52" s="132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4"/>
      <c r="U52" s="177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3"/>
      <c r="AY52" s="363"/>
      <c r="AZ52" s="365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72"/>
      <c r="F53" s="172"/>
      <c r="G53" s="132"/>
      <c r="H53" s="132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4"/>
      <c r="U53" s="177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3"/>
      <c r="AY53" s="363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77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3"/>
      <c r="AY54" s="363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77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80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65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80"/>
      <c r="V57" s="366" t="s">
        <v>153</v>
      </c>
      <c r="W57" s="367"/>
      <c r="X57" s="367"/>
      <c r="Y57" s="368"/>
      <c r="Z57" s="359" t="str">
        <f>'vysledky BC4'!B22</f>
        <v>Andrejčík S.</v>
      </c>
      <c r="AA57" s="360"/>
      <c r="AB57" s="360"/>
      <c r="AC57" s="360"/>
      <c r="AD57" s="360"/>
      <c r="AE57" s="360"/>
      <c r="AF57" s="360"/>
      <c r="AG57" s="360"/>
      <c r="AH57" s="360"/>
      <c r="AI57" s="360"/>
      <c r="AJ57" s="362">
        <v>9</v>
      </c>
      <c r="AK57" s="362"/>
      <c r="AL57" s="365"/>
      <c r="AM57" s="109"/>
      <c r="AN57" s="377" t="s">
        <v>2</v>
      </c>
      <c r="AO57" s="377"/>
      <c r="AP57" s="377"/>
      <c r="AQ57" s="377"/>
      <c r="AR57" s="377"/>
      <c r="AS57" s="377"/>
      <c r="AT57" s="377"/>
      <c r="AU57" s="378">
        <f>'ÚDAJE BC4'!D8</f>
        <v>4</v>
      </c>
      <c r="AV57" s="378"/>
      <c r="AW57" s="378"/>
      <c r="AX57" s="378"/>
      <c r="AY57" s="378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72"/>
      <c r="F58" s="172"/>
      <c r="G58" s="173"/>
      <c r="H58" s="132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4"/>
      <c r="U58" s="180"/>
      <c r="V58" s="369"/>
      <c r="W58" s="354"/>
      <c r="X58" s="354"/>
      <c r="Y58" s="370"/>
      <c r="Z58" s="359"/>
      <c r="AA58" s="360"/>
      <c r="AB58" s="360"/>
      <c r="AC58" s="360"/>
      <c r="AD58" s="360"/>
      <c r="AE58" s="360"/>
      <c r="AF58" s="360"/>
      <c r="AG58" s="360"/>
      <c r="AH58" s="360"/>
      <c r="AI58" s="360"/>
      <c r="AJ58" s="362"/>
      <c r="AK58" s="362"/>
      <c r="AL58" s="365"/>
      <c r="AM58" s="109"/>
      <c r="AN58" s="377"/>
      <c r="AO58" s="377"/>
      <c r="AP58" s="377"/>
      <c r="AQ58" s="377"/>
      <c r="AR58" s="377"/>
      <c r="AS58" s="377"/>
      <c r="AT58" s="377"/>
      <c r="AU58" s="378"/>
      <c r="AV58" s="378"/>
      <c r="AW58" s="378"/>
      <c r="AX58" s="378"/>
      <c r="AY58" s="378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72"/>
      <c r="F59" s="172"/>
      <c r="G59" s="173"/>
      <c r="H59" s="132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4"/>
      <c r="U59" s="180"/>
      <c r="V59" s="369"/>
      <c r="W59" s="354"/>
      <c r="X59" s="354"/>
      <c r="Y59" s="370"/>
      <c r="Z59" s="359"/>
      <c r="AA59" s="360"/>
      <c r="AB59" s="360"/>
      <c r="AC59" s="360"/>
      <c r="AD59" s="360"/>
      <c r="AE59" s="360"/>
      <c r="AF59" s="360"/>
      <c r="AG59" s="360"/>
      <c r="AH59" s="360"/>
      <c r="AI59" s="360"/>
      <c r="AJ59" s="362"/>
      <c r="AK59" s="362"/>
      <c r="AL59" s="109"/>
      <c r="AM59" s="109"/>
      <c r="AN59" s="377"/>
      <c r="AO59" s="377"/>
      <c r="AP59" s="377"/>
      <c r="AQ59" s="377"/>
      <c r="AR59" s="377"/>
      <c r="AS59" s="377"/>
      <c r="AT59" s="377"/>
      <c r="AU59" s="378"/>
      <c r="AV59" s="378"/>
      <c r="AW59" s="378"/>
      <c r="AX59" s="378"/>
      <c r="AY59" s="378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2"/>
      <c r="T60" s="172"/>
      <c r="U60" s="180"/>
      <c r="V60" s="371"/>
      <c r="W60" s="372"/>
      <c r="X60" s="372"/>
      <c r="Y60" s="373"/>
      <c r="Z60" s="359"/>
      <c r="AA60" s="360"/>
      <c r="AB60" s="360"/>
      <c r="AC60" s="360"/>
      <c r="AD60" s="360"/>
      <c r="AE60" s="360"/>
      <c r="AF60" s="360"/>
      <c r="AG60" s="360"/>
      <c r="AH60" s="360"/>
      <c r="AI60" s="360"/>
      <c r="AJ60" s="362"/>
      <c r="AK60" s="362"/>
      <c r="AL60" s="109"/>
      <c r="AM60" s="121"/>
      <c r="AN60" s="377"/>
      <c r="AO60" s="377"/>
      <c r="AP60" s="377"/>
      <c r="AQ60" s="377"/>
      <c r="AR60" s="377"/>
      <c r="AS60" s="377"/>
      <c r="AT60" s="377"/>
      <c r="AU60" s="378"/>
      <c r="AV60" s="378"/>
      <c r="AW60" s="378"/>
      <c r="AX60" s="378"/>
      <c r="AY60" s="378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2"/>
      <c r="T61" s="172"/>
      <c r="U61" s="180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377"/>
      <c r="AO61" s="377"/>
      <c r="AP61" s="377"/>
      <c r="AQ61" s="377"/>
      <c r="AR61" s="377"/>
      <c r="AS61" s="377"/>
      <c r="AT61" s="377"/>
      <c r="AU61" s="378"/>
      <c r="AV61" s="378"/>
      <c r="AW61" s="378"/>
      <c r="AX61" s="378"/>
      <c r="AY61" s="378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2"/>
      <c r="T62" s="172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377"/>
      <c r="AO62" s="377"/>
      <c r="AP62" s="377"/>
      <c r="AQ62" s="377"/>
      <c r="AR62" s="377"/>
      <c r="AS62" s="377"/>
      <c r="AT62" s="377"/>
      <c r="AU62" s="378"/>
      <c r="AV62" s="378"/>
      <c r="AW62" s="378"/>
      <c r="AX62" s="378"/>
      <c r="AY62" s="378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2"/>
      <c r="T63" s="172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377"/>
      <c r="AO63" s="377"/>
      <c r="AP63" s="377"/>
      <c r="AQ63" s="377"/>
      <c r="AR63" s="377"/>
      <c r="AS63" s="377"/>
      <c r="AT63" s="377"/>
      <c r="AU63" s="378"/>
      <c r="AV63" s="378"/>
      <c r="AW63" s="378"/>
      <c r="AX63" s="378"/>
      <c r="AY63" s="378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78"/>
      <c r="F64" s="178"/>
      <c r="G64" s="173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377"/>
      <c r="AO64" s="377"/>
      <c r="AP64" s="377"/>
      <c r="AQ64" s="377"/>
      <c r="AR64" s="377"/>
      <c r="AS64" s="377"/>
      <c r="AT64" s="377"/>
      <c r="AU64" s="378"/>
      <c r="AV64" s="378"/>
      <c r="AW64" s="378"/>
      <c r="AX64" s="378"/>
      <c r="AY64" s="378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78"/>
      <c r="F65" s="178"/>
      <c r="G65" s="173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377"/>
      <c r="AO65" s="377"/>
      <c r="AP65" s="377"/>
      <c r="AQ65" s="377"/>
      <c r="AR65" s="377"/>
      <c r="AS65" s="377"/>
      <c r="AT65" s="377"/>
      <c r="AU65" s="378"/>
      <c r="AV65" s="378"/>
      <c r="AW65" s="378"/>
      <c r="AX65" s="378"/>
      <c r="AY65" s="378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78"/>
      <c r="F66" s="178"/>
      <c r="G66" s="173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377"/>
      <c r="AO66" s="377"/>
      <c r="AP66" s="377"/>
      <c r="AQ66" s="377"/>
      <c r="AR66" s="377"/>
      <c r="AS66" s="377"/>
      <c r="AT66" s="377"/>
      <c r="AU66" s="378"/>
      <c r="AV66" s="378"/>
      <c r="AW66" s="378"/>
      <c r="AX66" s="378"/>
      <c r="AY66" s="378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377"/>
      <c r="AO67" s="377"/>
      <c r="AP67" s="377"/>
      <c r="AQ67" s="377"/>
      <c r="AR67" s="377"/>
      <c r="AS67" s="377"/>
      <c r="AT67" s="377"/>
      <c r="AU67" s="378"/>
      <c r="AV67" s="378"/>
      <c r="AW67" s="378"/>
      <c r="AX67" s="378"/>
      <c r="AY67" s="378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377"/>
      <c r="AO68" s="377"/>
      <c r="AP68" s="377"/>
      <c r="AQ68" s="377"/>
      <c r="AR68" s="377"/>
      <c r="AS68" s="377"/>
      <c r="AT68" s="377"/>
      <c r="AU68" s="378"/>
      <c r="AV68" s="378"/>
      <c r="AW68" s="378"/>
      <c r="AX68" s="378"/>
      <c r="AY68" s="378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375" t="s">
        <v>50</v>
      </c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375"/>
      <c r="AO70" s="375"/>
      <c r="AP70" s="375"/>
      <c r="AQ70" s="375"/>
      <c r="AR70" s="375"/>
      <c r="AS70" s="375"/>
      <c r="AT70" s="375"/>
      <c r="AU70" s="375"/>
      <c r="AV70" s="375"/>
      <c r="AW70" s="375"/>
      <c r="AX70" s="375"/>
      <c r="AY70" s="375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375"/>
      <c r="AO71" s="375"/>
      <c r="AP71" s="375"/>
      <c r="AQ71" s="375"/>
      <c r="AR71" s="375"/>
      <c r="AS71" s="375"/>
      <c r="AT71" s="375"/>
      <c r="AU71" s="375"/>
      <c r="AV71" s="375"/>
      <c r="AW71" s="375"/>
      <c r="AX71" s="375"/>
      <c r="AY71" s="375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60" t="str">
        <f>Z33</f>
        <v>Balcová M.</v>
      </c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2">
        <v>6</v>
      </c>
      <c r="W73" s="362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2"/>
      <c r="W74" s="362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2"/>
      <c r="W75" s="362"/>
      <c r="X75" s="364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2"/>
      <c r="W76" s="362"/>
      <c r="X76" s="364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376"/>
      <c r="BI76" s="376"/>
      <c r="BJ76" s="376"/>
      <c r="BK76" s="376"/>
      <c r="BL76" s="376"/>
      <c r="BM76" s="376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64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  <c r="BJ77" s="376"/>
      <c r="BK77" s="376"/>
      <c r="BL77" s="376"/>
      <c r="BM77" s="376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6"/>
      <c r="BK78" s="376"/>
      <c r="BL78" s="376"/>
      <c r="BM78" s="376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380" t="s">
        <v>58</v>
      </c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106"/>
      <c r="W79" s="106"/>
      <c r="X79" s="131"/>
      <c r="Y79" s="110"/>
      <c r="Z79" s="360" t="str">
        <f>IF(ISNUMBER(V73),IF(V73+X75&gt;V85+X84,H73,H85),"")</f>
        <v>Balcová M.</v>
      </c>
      <c r="AA79" s="360"/>
      <c r="AB79" s="360"/>
      <c r="AC79" s="360"/>
      <c r="AD79" s="360"/>
      <c r="AE79" s="360"/>
      <c r="AF79" s="360"/>
      <c r="AG79" s="360"/>
      <c r="AH79" s="360"/>
      <c r="AI79" s="360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106"/>
      <c r="W80" s="106"/>
      <c r="X80" s="131"/>
      <c r="Y80" s="117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106"/>
      <c r="W81" s="106"/>
      <c r="X81" s="131"/>
      <c r="Y81" s="11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106"/>
      <c r="W82" s="106"/>
      <c r="X82" s="131"/>
      <c r="Y82" s="11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65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60" t="str">
        <f>Z45</f>
        <v>Klimčo M.</v>
      </c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2">
        <v>2</v>
      </c>
      <c r="W85" s="362"/>
      <c r="X85" s="365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54"/>
      <c r="AV85" s="354"/>
      <c r="AW85" s="354"/>
      <c r="AX85" s="354"/>
      <c r="AY85" s="354"/>
      <c r="AZ85" s="354"/>
      <c r="BA85" s="354"/>
      <c r="BB85" s="354"/>
      <c r="BC85" s="354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2"/>
      <c r="W86" s="362"/>
      <c r="X86" s="365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54"/>
      <c r="AV86" s="354"/>
      <c r="AW86" s="354"/>
      <c r="AX86" s="354"/>
      <c r="AY86" s="354"/>
      <c r="AZ86" s="354"/>
      <c r="BA86" s="354"/>
      <c r="BB86" s="354"/>
      <c r="BC86" s="354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2"/>
      <c r="W87" s="362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54"/>
      <c r="AV87" s="354"/>
      <c r="AW87" s="354"/>
      <c r="AX87" s="354"/>
      <c r="AY87" s="354"/>
      <c r="AZ87" s="354"/>
      <c r="BA87" s="354"/>
      <c r="BB87" s="354"/>
      <c r="BC87" s="354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2"/>
      <c r="W88" s="362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54"/>
      <c r="AV88" s="354"/>
      <c r="AW88" s="354"/>
      <c r="AX88" s="354"/>
      <c r="AY88" s="354"/>
      <c r="AZ88" s="354"/>
      <c r="BA88" s="354"/>
      <c r="BB88" s="354"/>
      <c r="BC88" s="354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P3:W6"/>
    <mergeCell ref="X3:BB6"/>
    <mergeCell ref="AN9:AY24"/>
    <mergeCell ref="BB14:BC17"/>
    <mergeCell ref="BD14:BM17"/>
    <mergeCell ref="BB19:BC22"/>
    <mergeCell ref="BD19:BM22"/>
    <mergeCell ref="V21:Y24"/>
    <mergeCell ref="Z21:AI24"/>
    <mergeCell ref="AJ21:AK24"/>
    <mergeCell ref="AL23:AL25"/>
    <mergeCell ref="BB24:BC27"/>
    <mergeCell ref="BD24:BM27"/>
    <mergeCell ref="AN27:AW30"/>
    <mergeCell ref="AX27:AY30"/>
    <mergeCell ref="AZ29:AZ31"/>
    <mergeCell ref="AL32:AL34"/>
    <mergeCell ref="V33:Y36"/>
    <mergeCell ref="Z33:AI36"/>
    <mergeCell ref="AJ33:AK36"/>
    <mergeCell ref="BB39:BM42"/>
    <mergeCell ref="V45:Y48"/>
    <mergeCell ref="Z45:AI48"/>
    <mergeCell ref="AJ45:AK48"/>
    <mergeCell ref="AL47:AL49"/>
    <mergeCell ref="AZ50:AZ52"/>
    <mergeCell ref="AN51:AW54"/>
    <mergeCell ref="AX51:AY54"/>
    <mergeCell ref="AL56:AL58"/>
    <mergeCell ref="V57:Y60"/>
    <mergeCell ref="Z57:AI60"/>
    <mergeCell ref="AJ57:AK60"/>
    <mergeCell ref="AN57:AT68"/>
    <mergeCell ref="AU57:AY68"/>
    <mergeCell ref="AN69:AY72"/>
    <mergeCell ref="H73:U76"/>
    <mergeCell ref="V73:W76"/>
    <mergeCell ref="X75:X77"/>
    <mergeCell ref="AU75:BC78"/>
    <mergeCell ref="BD75:BM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tabSelected="1" zoomScalePageLayoutView="0" workbookViewId="0" topLeftCell="A12">
      <selection activeCell="AL22" sqref="AL22"/>
    </sheetView>
  </sheetViews>
  <sheetFormatPr defaultColWidth="9.00390625" defaultRowHeight="12.75"/>
  <cols>
    <col min="1" max="1" width="3.875" style="181" customWidth="1"/>
    <col min="2" max="2" width="13.625" style="181" customWidth="1"/>
    <col min="3" max="4" width="5.75390625" style="181" customWidth="1"/>
    <col min="5" max="5" width="5.75390625" style="181" hidden="1" customWidth="1"/>
    <col min="6" max="7" width="5.75390625" style="181" customWidth="1"/>
    <col min="8" max="8" width="5.75390625" style="181" hidden="1" customWidth="1"/>
    <col min="9" max="10" width="5.75390625" style="181" customWidth="1"/>
    <col min="11" max="14" width="5.75390625" style="181" hidden="1" customWidth="1"/>
    <col min="15" max="18" width="3.75390625" style="181" customWidth="1"/>
    <col min="19" max="20" width="4.75390625" style="181" customWidth="1"/>
    <col min="21" max="26" width="3.75390625" style="181" customWidth="1"/>
    <col min="27" max="27" width="11.00390625" style="181" hidden="1" customWidth="1"/>
    <col min="28" max="31" width="4.75390625" style="181" customWidth="1"/>
    <col min="32" max="42" width="4.75390625" style="182" customWidth="1"/>
    <col min="43" max="16384" width="9.125" style="182" customWidth="1"/>
  </cols>
  <sheetData>
    <row r="1" spans="1:29" ht="16.5" customHeight="1">
      <c r="A1" s="441" t="s">
        <v>77</v>
      </c>
      <c r="B1" s="442"/>
      <c r="C1" s="442"/>
      <c r="D1" s="442"/>
      <c r="E1" s="442"/>
      <c r="F1" s="443"/>
      <c r="G1" s="444" t="str">
        <f>'ÚDAJE BC4'!C7</f>
        <v>3. ligové kolo 2017</v>
      </c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</row>
    <row r="2" spans="1:29" ht="16.5" customHeight="1">
      <c r="A2" s="441" t="s">
        <v>78</v>
      </c>
      <c r="B2" s="442"/>
      <c r="C2" s="442"/>
      <c r="D2" s="442"/>
      <c r="E2" s="442"/>
      <c r="F2" s="443"/>
      <c r="G2" s="447">
        <f>'ÚDAJE BC4'!C11</f>
        <v>42876</v>
      </c>
      <c r="H2" s="447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</row>
    <row r="3" spans="1:29" ht="16.5" customHeight="1">
      <c r="A3" s="441" t="s">
        <v>79</v>
      </c>
      <c r="B3" s="442"/>
      <c r="C3" s="442"/>
      <c r="D3" s="442"/>
      <c r="E3" s="442"/>
      <c r="F3" s="443"/>
      <c r="G3" s="444" t="str">
        <f>'ÚDAJE BC4'!C8&amp;'ÚDAJE BC4'!D8</f>
        <v>BC4</v>
      </c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</row>
    <row r="4" spans="1:29" ht="16.5" customHeight="1">
      <c r="A4" s="441" t="s">
        <v>80</v>
      </c>
      <c r="B4" s="442"/>
      <c r="C4" s="442"/>
      <c r="D4" s="442"/>
      <c r="E4" s="442"/>
      <c r="F4" s="443"/>
      <c r="G4" s="444" t="s">
        <v>110</v>
      </c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</row>
    <row r="5" spans="1:29" ht="16.5" customHeight="1">
      <c r="A5" s="441" t="s">
        <v>81</v>
      </c>
      <c r="B5" s="442"/>
      <c r="C5" s="442"/>
      <c r="D5" s="442"/>
      <c r="E5" s="442"/>
      <c r="F5" s="443"/>
      <c r="G5" s="444">
        <f>'ZOZNAM BC4'!I4</f>
        <v>9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</row>
    <row r="6" spans="1:29" ht="16.5" customHeight="1">
      <c r="A6" s="441" t="s">
        <v>82</v>
      </c>
      <c r="B6" s="442"/>
      <c r="C6" s="442"/>
      <c r="D6" s="442"/>
      <c r="E6" s="442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</row>
    <row r="7" spans="1:29" ht="16.5" customHeight="1">
      <c r="A7" s="441" t="s">
        <v>83</v>
      </c>
      <c r="B7" s="442"/>
      <c r="C7" s="442"/>
      <c r="D7" s="442"/>
      <c r="E7" s="442"/>
      <c r="F7" s="443"/>
      <c r="G7" s="444" t="s">
        <v>57</v>
      </c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</row>
    <row r="8" ht="15.75" thickBot="1"/>
    <row r="9" spans="1:29" s="206" customFormat="1" ht="66" customHeight="1" thickBot="1">
      <c r="A9" s="445" t="s">
        <v>33</v>
      </c>
      <c r="B9" s="446"/>
      <c r="C9" s="436" t="str">
        <f>B10</f>
        <v>Balcová M.</v>
      </c>
      <c r="D9" s="437"/>
      <c r="E9" s="218"/>
      <c r="F9" s="438" t="str">
        <f>B11</f>
        <v>Burian M.</v>
      </c>
      <c r="G9" s="437"/>
      <c r="H9" s="218"/>
      <c r="I9" s="438" t="str">
        <f>B12</f>
        <v>Rom M.</v>
      </c>
      <c r="J9" s="437"/>
      <c r="K9" s="218"/>
      <c r="L9" s="439"/>
      <c r="M9" s="440"/>
      <c r="N9" s="218"/>
      <c r="O9" s="429" t="s">
        <v>84</v>
      </c>
      <c r="P9" s="430"/>
      <c r="Q9" s="429" t="s">
        <v>85</v>
      </c>
      <c r="R9" s="430"/>
      <c r="S9" s="431" t="s">
        <v>39</v>
      </c>
      <c r="T9" s="430"/>
      <c r="U9" s="431" t="s">
        <v>86</v>
      </c>
      <c r="V9" s="430"/>
      <c r="W9" s="431" t="s">
        <v>87</v>
      </c>
      <c r="X9" s="430"/>
      <c r="Y9" s="431" t="s">
        <v>88</v>
      </c>
      <c r="Z9" s="432"/>
      <c r="AA9" s="221"/>
      <c r="AB9" s="429" t="s">
        <v>44</v>
      </c>
      <c r="AC9" s="433"/>
    </row>
    <row r="10" spans="1:29" ht="24.75" customHeight="1">
      <c r="A10" s="273">
        <f>'SKUPINY BC4'!B7</f>
        <v>401</v>
      </c>
      <c r="B10" s="274" t="str">
        <f>'SKUPINY BC4'!C7</f>
        <v>Balcová M.</v>
      </c>
      <c r="C10" s="270"/>
      <c r="D10" s="226"/>
      <c r="E10" s="240"/>
      <c r="F10" s="227">
        <v>1</v>
      </c>
      <c r="G10" s="227">
        <v>5</v>
      </c>
      <c r="H10" s="240"/>
      <c r="I10" s="227">
        <v>14</v>
      </c>
      <c r="J10" s="227">
        <v>0</v>
      </c>
      <c r="K10" s="240"/>
      <c r="L10" s="245"/>
      <c r="M10" s="227"/>
      <c r="N10" s="242"/>
      <c r="O10" s="426">
        <f>IF($C10&gt;$D10,1,0)+IF($F10&gt;$G10,1,0)+IF($I10&gt;$J10,1,0)+IF(L10&gt;M10,1,0)+$E10+$H10+$K10+N10</f>
        <v>1</v>
      </c>
      <c r="P10" s="427"/>
      <c r="Q10" s="427">
        <f>SUM(N(IF(F10="","",1))+N(IF(I10="","",1))+N(IF(L10="","",1))+N(IF(C10="","",1)))</f>
        <v>2</v>
      </c>
      <c r="R10" s="427"/>
      <c r="S10" s="229">
        <f aca="true" t="shared" si="0" ref="S10:T13">IF(AND(C10="",F10="",I10="",L10=""),"",N(C10)+N(F10)+N(I10)+N(L10))</f>
        <v>15</v>
      </c>
      <c r="T10" s="229">
        <f t="shared" si="0"/>
        <v>5</v>
      </c>
      <c r="U10" s="428">
        <f>IF(Q10="","",ROUND(O10/Q10,2))</f>
        <v>0.5</v>
      </c>
      <c r="V10" s="428"/>
      <c r="W10" s="428">
        <f>IF(Q10="","",ROUND((S10-T10)/Q10,2))</f>
        <v>5</v>
      </c>
      <c r="X10" s="428"/>
      <c r="Y10" s="428">
        <f>IF(Q10="","",ROUND(S10/Q10,2))</f>
        <v>7.5</v>
      </c>
      <c r="Z10" s="428"/>
      <c r="AA10" s="230">
        <f>IF(SUM(C10:N10)=0,0,U10*1000000+W10*1000+Y10)</f>
        <v>505007.5</v>
      </c>
      <c r="AB10" s="424">
        <f>IF(AA10=0,"",IF(LARGE(AA$10:AA$13,1)=AA10,1,IF(LARGE(AA$10:AA$13,2)=AA10,2,IF(LARGE(AA$10:AA$13,3)=AA10,3,IF(LARGE(AA$10:AA$13,4)=AA10,4,-1)))))</f>
        <v>2</v>
      </c>
      <c r="AC10" s="425"/>
    </row>
    <row r="11" spans="1:29" ht="24.75" customHeight="1">
      <c r="A11" s="275">
        <f>'SKUPINY BC4'!B8</f>
        <v>406</v>
      </c>
      <c r="B11" s="276" t="str">
        <f>'SKUPINY BC4'!C8</f>
        <v>Burian M.</v>
      </c>
      <c r="C11" s="271">
        <f>IF(G10="","",G10)</f>
        <v>5</v>
      </c>
      <c r="D11" s="223">
        <f>IF(F10="","",F10)</f>
        <v>1</v>
      </c>
      <c r="E11" s="219"/>
      <c r="F11" s="222"/>
      <c r="G11" s="222"/>
      <c r="H11" s="219"/>
      <c r="I11" s="223">
        <v>13</v>
      </c>
      <c r="J11" s="223">
        <v>0</v>
      </c>
      <c r="K11" s="219"/>
      <c r="L11" s="223"/>
      <c r="M11" s="223"/>
      <c r="N11" s="243"/>
      <c r="O11" s="421">
        <f>IF($C11&gt;$D11,1,0)+IF($F11&gt;$G11,1,0)+IF($I11&gt;$J11,1,0)+IF(L11&gt;M11,1,0)+$E11+$H11+$K11+N11</f>
        <v>2</v>
      </c>
      <c r="P11" s="422"/>
      <c r="Q11" s="422">
        <f>SUM(N(IF(F11="","",1))+N(IF(I11="","",1))+N(IF(L11="","",1))+N(IF(C11="","",1)))</f>
        <v>2</v>
      </c>
      <c r="R11" s="422"/>
      <c r="S11" s="224">
        <f t="shared" si="0"/>
        <v>18</v>
      </c>
      <c r="T11" s="224">
        <f t="shared" si="0"/>
        <v>1</v>
      </c>
      <c r="U11" s="423">
        <f>IF(Q11="","",ROUND(O11/Q11,2))</f>
        <v>1</v>
      </c>
      <c r="V11" s="423"/>
      <c r="W11" s="423">
        <f>IF(Q11="","",ROUND((S11-T11)/Q11,2))</f>
        <v>8.5</v>
      </c>
      <c r="X11" s="423"/>
      <c r="Y11" s="423">
        <f>IF(Q11="","",ROUND(S11/Q11,2))</f>
        <v>9</v>
      </c>
      <c r="Z11" s="423"/>
      <c r="AA11" s="220">
        <f>IF(SUM(C11:N11)=0,0,U11*1000000+W11*1000+Y11)</f>
        <v>1008509</v>
      </c>
      <c r="AB11" s="414">
        <f>IF(AA11=0,"",IF(LARGE(AA$10:AA$13,1)=AA11,1,IF(LARGE(AA$10:AA$13,2)=AA11,2,IF(LARGE(AA$10:AA$13,3)=AA11,3,IF(LARGE(AA$10:AA$13,4)=AA11,4,-1)))))</f>
        <v>1</v>
      </c>
      <c r="AC11" s="415"/>
    </row>
    <row r="12" spans="1:29" ht="24.75" customHeight="1" thickBot="1">
      <c r="A12" s="277">
        <f>'SKUPINY BC4'!B9</f>
        <v>407</v>
      </c>
      <c r="B12" s="278" t="str">
        <f>'SKUPINY BC4'!C9</f>
        <v>Rom M.</v>
      </c>
      <c r="C12" s="272">
        <f>IF(J10="","",J10)</f>
        <v>0</v>
      </c>
      <c r="D12" s="233">
        <f>IF(I10="","",I10)</f>
        <v>14</v>
      </c>
      <c r="E12" s="241"/>
      <c r="F12" s="233">
        <f>IF(J11="","",J11)</f>
        <v>0</v>
      </c>
      <c r="G12" s="233">
        <f>IF(I11="","",I11)</f>
        <v>13</v>
      </c>
      <c r="H12" s="241"/>
      <c r="I12" s="234"/>
      <c r="J12" s="234"/>
      <c r="K12" s="241"/>
      <c r="L12" s="233"/>
      <c r="M12" s="233"/>
      <c r="N12" s="244"/>
      <c r="O12" s="416">
        <f>IF($C12&gt;$D12,1,0)+IF($F12&gt;$G12,1,0)+IF($I12&gt;$J12,1,0)+IF(L12&gt;M12,1,0)+$E12+$H12+$K12+N12</f>
        <v>0</v>
      </c>
      <c r="P12" s="417"/>
      <c r="Q12" s="417">
        <f>SUM(N(IF(F12="","",1))+N(IF(I12="","",1))+N(IF(L12="","",1))+N(IF(C12="","",1)))</f>
        <v>2</v>
      </c>
      <c r="R12" s="417"/>
      <c r="S12" s="235">
        <f t="shared" si="0"/>
        <v>0</v>
      </c>
      <c r="T12" s="235">
        <f t="shared" si="0"/>
        <v>27</v>
      </c>
      <c r="U12" s="418">
        <f>IF(Q12="","",ROUND(O12/Q12,2))</f>
        <v>0</v>
      </c>
      <c r="V12" s="418"/>
      <c r="W12" s="418">
        <f>IF(Q12="","",ROUND((S12-T12)/Q12,2))</f>
        <v>-13.5</v>
      </c>
      <c r="X12" s="418"/>
      <c r="Y12" s="418">
        <f>IF(Q12="","",ROUND(S12/Q12,2))</f>
        <v>0</v>
      </c>
      <c r="Z12" s="418"/>
      <c r="AA12" s="236">
        <f>IF(SUM(C12:N12)=0,0,U12*1000000+W12*1000+Y12)</f>
        <v>-13500</v>
      </c>
      <c r="AB12" s="419">
        <f>IF(AA12=0,"",IF(LARGE(AA$10:AA$13,1)=AA12,1,IF(LARGE(AA$10:AA$13,2)=AA12,2,IF(LARGE(AA$10:AA$13,3)=AA12,3,IF(LARGE(AA$10:AA$13,4)=AA12,4,-1)))))</f>
        <v>3</v>
      </c>
      <c r="AC12" s="420"/>
    </row>
    <row r="13" spans="1:29" ht="24.75" customHeight="1" hidden="1" thickBot="1">
      <c r="A13" s="282" t="e">
        <f>'SKUPINY BC4'!B10</f>
        <v>#N/A</v>
      </c>
      <c r="B13" s="282" t="e">
        <f>'SKUPINY BC4'!C10</f>
        <v>#N/A</v>
      </c>
      <c r="C13" s="284">
        <f>IF(M10="","",M10)</f>
      </c>
      <c r="D13" s="290">
        <f>IF(L10="","",L10)</f>
      </c>
      <c r="E13" s="291"/>
      <c r="F13" s="285">
        <f>IF(M11="","",M11)</f>
      </c>
      <c r="G13" s="285">
        <f>IF(L11="","",L11)</f>
      </c>
      <c r="H13" s="291"/>
      <c r="I13" s="285">
        <f>IF(M12="","",M12)</f>
      </c>
      <c r="J13" s="285">
        <f>IF(L12="","",L12)</f>
      </c>
      <c r="K13" s="291"/>
      <c r="L13" s="286"/>
      <c r="M13" s="286"/>
      <c r="N13" s="292"/>
      <c r="O13" s="457">
        <f>IF($C13&gt;$D13,1,0)+IF($F13&gt;$G13,1,0)+IF($I13&gt;$J13,1,0)+IF(L13&gt;M13,1,0)+$E13+$H13+$K13+N13</f>
        <v>0</v>
      </c>
      <c r="P13" s="458"/>
      <c r="Q13" s="458">
        <f>SUM(N(IF(F13="","",1))+N(IF(I13="","",1))+N(IF(L13="","",1))+N(IF(C13="","",1)))</f>
        <v>0</v>
      </c>
      <c r="R13" s="458"/>
      <c r="S13" s="288">
        <f t="shared" si="0"/>
      </c>
      <c r="T13" s="288">
        <f t="shared" si="0"/>
      </c>
      <c r="U13" s="466" t="e">
        <f>IF(Q13="","",ROUND(O13/Q13,2))</f>
        <v>#DIV/0!</v>
      </c>
      <c r="V13" s="466"/>
      <c r="W13" s="466" t="e">
        <f>IF(Q13="","",(S13-T13)/Q13)</f>
        <v>#VALUE!</v>
      </c>
      <c r="X13" s="466"/>
      <c r="Y13" s="466" t="e">
        <f>IF(Q13="","",ROUND(S13/Q13,2))</f>
        <v>#VALUE!</v>
      </c>
      <c r="Z13" s="466"/>
      <c r="AA13" s="289"/>
      <c r="AB13" s="467">
        <f>IF(AA13=0,"",IF(LARGE(AA$10:AA$13,1)=AA13,1,IF(LARGE(AA$10:AA$13,2)=AA13,2,IF(LARGE(AA$10:AA$13,3)=AA13,3,IF(LARGE(AA$10:AA$13,4)=AA13,4,-1)))))</f>
      </c>
      <c r="AC13" s="468"/>
    </row>
    <row r="14" ht="13.5" customHeight="1" thickBot="1"/>
    <row r="15" spans="1:29" s="206" customFormat="1" ht="63.75" customHeight="1" thickBot="1">
      <c r="A15" s="445" t="s">
        <v>34</v>
      </c>
      <c r="B15" s="469"/>
      <c r="C15" s="436" t="str">
        <f>B16</f>
        <v>Ďurkovič R.</v>
      </c>
      <c r="D15" s="437"/>
      <c r="E15" s="218"/>
      <c r="F15" s="438" t="str">
        <f>B17</f>
        <v>Klimčo M.</v>
      </c>
      <c r="G15" s="437"/>
      <c r="H15" s="218"/>
      <c r="I15" s="438" t="str">
        <f>B18</f>
        <v>Mihová A.</v>
      </c>
      <c r="J15" s="437"/>
      <c r="K15" s="218"/>
      <c r="L15" s="439"/>
      <c r="M15" s="440"/>
      <c r="N15" s="218"/>
      <c r="O15" s="429" t="s">
        <v>84</v>
      </c>
      <c r="P15" s="430"/>
      <c r="Q15" s="429" t="s">
        <v>85</v>
      </c>
      <c r="R15" s="430"/>
      <c r="S15" s="431" t="s">
        <v>39</v>
      </c>
      <c r="T15" s="430"/>
      <c r="U15" s="431" t="s">
        <v>86</v>
      </c>
      <c r="V15" s="430"/>
      <c r="W15" s="431" t="s">
        <v>87</v>
      </c>
      <c r="X15" s="430"/>
      <c r="Y15" s="431" t="s">
        <v>88</v>
      </c>
      <c r="Z15" s="432"/>
      <c r="AA15" s="221"/>
      <c r="AB15" s="429" t="s">
        <v>44</v>
      </c>
      <c r="AC15" s="433"/>
    </row>
    <row r="16" spans="1:29" ht="24.75" customHeight="1">
      <c r="A16" s="273">
        <f>'SKUPINY BC4'!B15</f>
        <v>402</v>
      </c>
      <c r="B16" s="274" t="str">
        <f>'SKUPINY BC4'!C15</f>
        <v>Ďurkovič R.</v>
      </c>
      <c r="C16" s="270"/>
      <c r="D16" s="226"/>
      <c r="E16" s="226"/>
      <c r="F16" s="227">
        <v>2</v>
      </c>
      <c r="G16" s="227">
        <v>3</v>
      </c>
      <c r="H16" s="228"/>
      <c r="I16" s="227">
        <v>11</v>
      </c>
      <c r="J16" s="227">
        <v>0</v>
      </c>
      <c r="K16" s="227"/>
      <c r="L16" s="227"/>
      <c r="M16" s="227"/>
      <c r="N16" s="237"/>
      <c r="O16" s="426">
        <f>IF($C16&gt;$D16,1,0)+IF($F16&gt;$G16,1,0)+IF($I16&gt;$J16,1,0)+IF(L16&gt;M16,1,0)+$E16+$H16+$K16+N16</f>
        <v>1</v>
      </c>
      <c r="P16" s="427"/>
      <c r="Q16" s="427">
        <f>SUM(N(IF(F16="","",1))+N(IF(I16="","",1))+N(IF(L16="","",1))+N(IF(C16="","",1)))</f>
        <v>2</v>
      </c>
      <c r="R16" s="427"/>
      <c r="S16" s="229">
        <f aca="true" t="shared" si="1" ref="S16:T19">IF(AND(C16="",F16="",I16="",L16=""),"",N(C16)+N(F16)+N(I16)+N(L16))</f>
        <v>13</v>
      </c>
      <c r="T16" s="229">
        <f t="shared" si="1"/>
        <v>3</v>
      </c>
      <c r="U16" s="428">
        <f>IF(Q16="","",ROUND(O16/Q16,2))</f>
        <v>0.5</v>
      </c>
      <c r="V16" s="428"/>
      <c r="W16" s="428">
        <f>IF(Q16="","",ROUND((S16-T16)/Q16,2))</f>
        <v>5</v>
      </c>
      <c r="X16" s="428"/>
      <c r="Y16" s="428">
        <f>IF(Q16="","",ROUND(S16/Q16,2))</f>
        <v>6.5</v>
      </c>
      <c r="Z16" s="428"/>
      <c r="AA16" s="230">
        <f>IF(SUM(C16:N16)=0,0,U16*1000000+W16*1000+Y16)</f>
        <v>505006.5</v>
      </c>
      <c r="AB16" s="424">
        <f>IF(AA16=0,"",IF(LARGE(AA$16:AA$19,1)=AA16,1,IF(LARGE(AA$16:AA$19,2)=AA16,2,IF(LARGE(AA$16:AA$19,3)=AA16,3,IF(LARGE(AA$16:AA$19,4)=AA16,4,-1)))))</f>
        <v>2</v>
      </c>
      <c r="AC16" s="425"/>
    </row>
    <row r="17" spans="1:29" ht="24.75" customHeight="1">
      <c r="A17" s="275">
        <f>'SKUPINY BC4'!B16</f>
        <v>405</v>
      </c>
      <c r="B17" s="276" t="str">
        <f>'SKUPINY BC4'!C16</f>
        <v>Klimčo M.</v>
      </c>
      <c r="C17" s="271">
        <f>IF(G16="","",G16)</f>
        <v>3</v>
      </c>
      <c r="D17" s="223">
        <f>IF(F16="","",F16)</f>
        <v>2</v>
      </c>
      <c r="E17" s="223"/>
      <c r="F17" s="222"/>
      <c r="G17" s="222"/>
      <c r="H17" s="222"/>
      <c r="I17" s="223">
        <v>9</v>
      </c>
      <c r="J17" s="223">
        <v>0</v>
      </c>
      <c r="K17" s="223"/>
      <c r="L17" s="223"/>
      <c r="M17" s="223"/>
      <c r="N17" s="238"/>
      <c r="O17" s="421">
        <f>IF($C17&gt;$D17,1,0)+IF($F17&gt;$G17,1,0)+IF($I17&gt;$J17,1,0)+IF(L17&gt;M17,1,0)+$E17+$H17+$K17+N17</f>
        <v>2</v>
      </c>
      <c r="P17" s="422"/>
      <c r="Q17" s="422">
        <f>SUM(N(IF(F17="","",1))+N(IF(I17="","",1))+N(IF(L17="","",1))+N(IF(C17="","",1)))</f>
        <v>2</v>
      </c>
      <c r="R17" s="422"/>
      <c r="S17" s="224">
        <f t="shared" si="1"/>
        <v>12</v>
      </c>
      <c r="T17" s="224">
        <f t="shared" si="1"/>
        <v>2</v>
      </c>
      <c r="U17" s="423">
        <f>IF(Q17="","",ROUND(O17/Q17,2))</f>
        <v>1</v>
      </c>
      <c r="V17" s="423"/>
      <c r="W17" s="423">
        <f>IF(Q17="","",ROUND((S17-T17)/Q17,2))</f>
        <v>5</v>
      </c>
      <c r="X17" s="423"/>
      <c r="Y17" s="423">
        <f>IF(Q17="","",ROUND(S17/Q17,2))</f>
        <v>6</v>
      </c>
      <c r="Z17" s="423"/>
      <c r="AA17" s="220">
        <f>IF(SUM(C17:N17)=0,0,U17*1000000+W17*1000+Y17)</f>
        <v>1005006</v>
      </c>
      <c r="AB17" s="414">
        <f>IF(AA17=0,"",IF(LARGE(AA$16:AA$19,1)=AA17,1,IF(LARGE(AA$16:AA$19,2)=AA17,2,IF(LARGE(AA$16:AA$19,3)=AA17,3,IF(LARGE(AA$16:AA$19,4)=AA17,4,-1)))))</f>
        <v>1</v>
      </c>
      <c r="AC17" s="415"/>
    </row>
    <row r="18" spans="1:29" ht="24.75" customHeight="1" thickBot="1">
      <c r="A18" s="277">
        <f>'SKUPINY BC4'!B17</f>
        <v>408</v>
      </c>
      <c r="B18" s="278" t="str">
        <f>'SKUPINY BC4'!C17</f>
        <v>Mihová A.</v>
      </c>
      <c r="C18" s="272">
        <f>IF(J16="","",J16)</f>
        <v>0</v>
      </c>
      <c r="D18" s="233">
        <f>IF(I16="","",I16)</f>
        <v>11</v>
      </c>
      <c r="E18" s="233"/>
      <c r="F18" s="233">
        <f>IF(J17="","",J17)</f>
        <v>0</v>
      </c>
      <c r="G18" s="233">
        <f>IF(I17="","",I17)</f>
        <v>9</v>
      </c>
      <c r="H18" s="233"/>
      <c r="I18" s="234"/>
      <c r="J18" s="234"/>
      <c r="K18" s="234"/>
      <c r="L18" s="233"/>
      <c r="M18" s="233"/>
      <c r="N18" s="193"/>
      <c r="O18" s="416">
        <f>IF($C18&gt;$D18,1,0)+IF($F18&gt;$G18,1,0)+IF($I18&gt;$J18,1,0)+IF(L18&gt;M18,1,0)+$E18+$H18+$K18+N18</f>
        <v>0</v>
      </c>
      <c r="P18" s="417"/>
      <c r="Q18" s="417">
        <f>SUM(N(IF(F18="","",1))+N(IF(I18="","",1))+N(IF(L18="","",1))+N(IF(C18="","",1)))</f>
        <v>2</v>
      </c>
      <c r="R18" s="417"/>
      <c r="S18" s="235">
        <f t="shared" si="1"/>
        <v>0</v>
      </c>
      <c r="T18" s="235">
        <f t="shared" si="1"/>
        <v>20</v>
      </c>
      <c r="U18" s="418">
        <f>IF(Q18="","",ROUND(O18/Q18,2))</f>
        <v>0</v>
      </c>
      <c r="V18" s="418"/>
      <c r="W18" s="418">
        <f>IF(Q18="","",ROUND((S18-T18)/Q18,2))</f>
        <v>-10</v>
      </c>
      <c r="X18" s="418"/>
      <c r="Y18" s="418">
        <f>IF(Q18="","",ROUND(S18/Q18,2))</f>
        <v>0</v>
      </c>
      <c r="Z18" s="418"/>
      <c r="AA18" s="236">
        <f>IF(SUM(C18:N18)=0,0,U18*1000000+W18*1000+Y18)</f>
        <v>-10000</v>
      </c>
      <c r="AB18" s="419">
        <f>IF(AA18=0,"",IF(LARGE(AA$16:AA$19,1)=AA18,1,IF(LARGE(AA$16:AA$19,2)=AA18,2,IF(LARGE(AA$16:AA$19,3)=AA18,3,IF(LARGE(AA$16:AA$19,4)=AA18,4,-1)))))</f>
        <v>3</v>
      </c>
      <c r="AC18" s="420"/>
    </row>
    <row r="19" spans="1:29" ht="24.75" customHeight="1" hidden="1" thickBot="1">
      <c r="A19" s="282" t="e">
        <f>'SKUPINY BC4'!B18</f>
        <v>#N/A</v>
      </c>
      <c r="B19" s="282" t="e">
        <f>'SKUPINY BC4'!C18</f>
        <v>#N/A</v>
      </c>
      <c r="C19" s="284">
        <f>IF(M16="","",M16)</f>
      </c>
      <c r="D19" s="285">
        <f>IF(L16="","",L16)</f>
      </c>
      <c r="E19" s="285"/>
      <c r="F19" s="285">
        <f>IF(M17="","",M17)</f>
      </c>
      <c r="G19" s="285">
        <f>IF(L17="","",L17)</f>
      </c>
      <c r="H19" s="285"/>
      <c r="I19" s="285">
        <f>IF(M18="","",M18)</f>
      </c>
      <c r="J19" s="285">
        <f>IF(L18="","",L18)</f>
      </c>
      <c r="K19" s="285"/>
      <c r="L19" s="286"/>
      <c r="M19" s="286"/>
      <c r="N19" s="287"/>
      <c r="O19" s="457">
        <f>IF($C19&gt;$D19,1,0)+IF($F19&gt;$G19,1,0)+IF($I19&gt;$J19,1,0)+IF(L19&gt;M19,1,0)+$E19+$H19+$K19+N19</f>
        <v>0</v>
      </c>
      <c r="P19" s="458"/>
      <c r="Q19" s="458">
        <f>SUM(N(IF(F19="","",1))+N(IF(I19="","",1))+N(IF(L19="","",1))+N(IF(C19="","",1)))</f>
        <v>0</v>
      </c>
      <c r="R19" s="458"/>
      <c r="S19" s="288">
        <f t="shared" si="1"/>
      </c>
      <c r="T19" s="288">
        <f t="shared" si="1"/>
      </c>
      <c r="U19" s="466" t="e">
        <f>IF(Q19="","",ROUND(O19/Q19,2))</f>
        <v>#DIV/0!</v>
      </c>
      <c r="V19" s="466"/>
      <c r="W19" s="466" t="e">
        <f>IF(Q19="","",(S19-T19)/Q19)</f>
        <v>#VALUE!</v>
      </c>
      <c r="X19" s="466"/>
      <c r="Y19" s="466" t="e">
        <f>IF(Q19="","",ROUND(S19/Q19,2))</f>
        <v>#VALUE!</v>
      </c>
      <c r="Z19" s="466"/>
      <c r="AA19" s="289"/>
      <c r="AB19" s="467">
        <f>IF(AA19=0,"",IF(LARGE(AA$16:AA$19,1)=AA19,1,IF(LARGE(AA$16:AA$19,2)=AA19,2,IF(LARGE(AA$16:AA$19,3)=AA19,3,IF(LARGE(AA$16:AA$19,4)=AA19,4,-1)))))</f>
      </c>
      <c r="AC19" s="468"/>
    </row>
    <row r="20" ht="15.75" thickBot="1"/>
    <row r="21" spans="1:29" s="207" customFormat="1" ht="66.75" customHeight="1" thickBot="1">
      <c r="A21" s="451" t="s">
        <v>35</v>
      </c>
      <c r="B21" s="452"/>
      <c r="C21" s="462" t="str">
        <f>B22</f>
        <v>Andrejčík S.</v>
      </c>
      <c r="D21" s="463"/>
      <c r="E21" s="281"/>
      <c r="F21" s="464" t="str">
        <f>B23</f>
        <v>Strehársky M.</v>
      </c>
      <c r="G21" s="463"/>
      <c r="H21" s="281"/>
      <c r="I21" s="464" t="str">
        <f>B24</f>
        <v>Prášil M.</v>
      </c>
      <c r="J21" s="463"/>
      <c r="K21" s="281"/>
      <c r="L21" s="463"/>
      <c r="M21" s="465"/>
      <c r="N21" s="212"/>
      <c r="O21" s="403" t="s">
        <v>84</v>
      </c>
      <c r="P21" s="404"/>
      <c r="Q21" s="403" t="s">
        <v>85</v>
      </c>
      <c r="R21" s="404"/>
      <c r="S21" s="405" t="s">
        <v>39</v>
      </c>
      <c r="T21" s="404"/>
      <c r="U21" s="405" t="s">
        <v>86</v>
      </c>
      <c r="V21" s="404"/>
      <c r="W21" s="405" t="s">
        <v>87</v>
      </c>
      <c r="X21" s="404"/>
      <c r="Y21" s="405" t="s">
        <v>88</v>
      </c>
      <c r="Z21" s="406"/>
      <c r="AA21" s="211"/>
      <c r="AB21" s="429" t="s">
        <v>44</v>
      </c>
      <c r="AC21" s="433"/>
    </row>
    <row r="22" spans="1:29" ht="24.75" customHeight="1" thickBot="1">
      <c r="A22" s="273">
        <f>'SKUPINY BC4'!B23</f>
        <v>403</v>
      </c>
      <c r="B22" s="274" t="str">
        <f>'SKUPINY BC4'!C23</f>
        <v>Andrejčík S.</v>
      </c>
      <c r="C22" s="270"/>
      <c r="D22" s="226"/>
      <c r="E22" s="240"/>
      <c r="F22" s="227">
        <v>8</v>
      </c>
      <c r="G22" s="227">
        <v>2</v>
      </c>
      <c r="H22" s="240"/>
      <c r="I22" s="227">
        <v>11</v>
      </c>
      <c r="J22" s="227">
        <v>1</v>
      </c>
      <c r="K22" s="240"/>
      <c r="L22" s="245"/>
      <c r="M22" s="227"/>
      <c r="N22" s="283"/>
      <c r="O22" s="426">
        <f>IF($C22&gt;$D22,1,0)+IF($F22&gt;$G22,1,0)+IF($I22&gt;$J22,1,0)+IF(L22&gt;M22,1,0)+$E22+$H22+$K22+N22</f>
        <v>2</v>
      </c>
      <c r="P22" s="427"/>
      <c r="Q22" s="427">
        <f>SUM(N(IF(F22="","",1))+N(IF(I22="","",1))+N(IF(L22="","",1))+N(IF(C22="","",1)))</f>
        <v>2</v>
      </c>
      <c r="R22" s="427"/>
      <c r="S22" s="229">
        <f>IF(AND(C22="",F22="",I22="",L22=""),"",N(C22)+N(F22)+N(I22)+N(L22))</f>
        <v>19</v>
      </c>
      <c r="T22" s="229">
        <f>IF(AND(D22="",G22="",J22="",M22=""),"",N(D22)+N(G22)+N(J22)+N(M22))</f>
        <v>3</v>
      </c>
      <c r="U22" s="428">
        <f>IF(Q22="","",ROUND(O22/Q22,2))</f>
        <v>1</v>
      </c>
      <c r="V22" s="428"/>
      <c r="W22" s="428">
        <f>IF(Q22="","",ROUND((S22-T22)/Q22,2))</f>
        <v>8</v>
      </c>
      <c r="X22" s="428"/>
      <c r="Y22" s="428">
        <f>IF(Q22="","",ROUND(S22/Q22,2))</f>
        <v>9.5</v>
      </c>
      <c r="Z22" s="428"/>
      <c r="AA22" s="230">
        <f>IF(SUM(C22:N22)=0,0,U22*1000000+W22*1000+Y22)</f>
        <v>1008009.5</v>
      </c>
      <c r="AB22" s="461">
        <f>IF(AA22=0,"",IF(LARGE(AA$22:AA$25,1)=AA22,1,IF(LARGE(AA$22:AA$25,2)=AA22,2,IF(LARGE(AA$22:AA$25,3)=AA22,3,IF(LARGE(AA$22:AA$25,4)=AA22,4,-1)))))</f>
        <v>1</v>
      </c>
      <c r="AC22" s="425"/>
    </row>
    <row r="23" spans="1:29" ht="24.75" customHeight="1" thickBot="1">
      <c r="A23" s="275">
        <f>'SKUPINY BC4'!B24</f>
        <v>404</v>
      </c>
      <c r="B23" s="276" t="str">
        <f>'SKUPINY BC4'!C24</f>
        <v>Strehársky M.</v>
      </c>
      <c r="C23" s="271">
        <f>IF(G22="","",G22)</f>
        <v>2</v>
      </c>
      <c r="D23" s="223">
        <f>IF(F22="","",F22)</f>
        <v>8</v>
      </c>
      <c r="E23" s="219"/>
      <c r="F23" s="222"/>
      <c r="G23" s="222"/>
      <c r="H23" s="219"/>
      <c r="I23" s="223">
        <v>11</v>
      </c>
      <c r="J23" s="223">
        <v>0</v>
      </c>
      <c r="K23" s="219"/>
      <c r="L23" s="223"/>
      <c r="M23" s="223"/>
      <c r="N23" s="198"/>
      <c r="O23" s="421">
        <f>IF($C23&gt;$D23,1,0)+IF($F23&gt;$G23,1,0)+IF($I23&gt;$J23,1,0)+IF(L23&gt;M23,1,0)+$E23+$H23+$K23+N23</f>
        <v>1</v>
      </c>
      <c r="P23" s="422"/>
      <c r="Q23" s="422">
        <f>SUM(N(IF(F23="","",1))+N(IF(I23="","",1))+N(IF(L23="","",1))+N(IF(C23="","",1)))</f>
        <v>2</v>
      </c>
      <c r="R23" s="422"/>
      <c r="S23" s="224">
        <f>IF(AND(C23="",F23="",I23="",L23=""),"",N(C23)+N(F23)+N(I23)+N(L23))</f>
        <v>13</v>
      </c>
      <c r="T23" s="224">
        <f>IF(AND(D23="",G23="",J23="",M23=""),"",N(D23)+N(G23)+N(J23)+N(M23))</f>
        <v>8</v>
      </c>
      <c r="U23" s="423">
        <f>IF(Q23="","",ROUND(O23/Q23,2))</f>
        <v>0.5</v>
      </c>
      <c r="V23" s="423"/>
      <c r="W23" s="423">
        <f>IF(Q23="","",ROUND((S23-T23)/Q23,2))</f>
        <v>2.5</v>
      </c>
      <c r="X23" s="423"/>
      <c r="Y23" s="423">
        <f>IF(Q23="","",ROUND(S23/Q23,2))</f>
        <v>6.5</v>
      </c>
      <c r="Z23" s="423"/>
      <c r="AA23" s="220">
        <f>IF(SUM(C23:N23)=0,0,U23*1000000+W23*1000+Y23)</f>
        <v>502506.5</v>
      </c>
      <c r="AB23" s="461">
        <f>IF(AA23=0,"",IF(LARGE(AA$22:AA$25,1)=AA23,1,IF(LARGE(AA$22:AA$25,2)=AA23,2,IF(LARGE(AA$22:AA$25,3)=AA23,3,IF(LARGE(AA$22:AA$25,4)=AA23,4,-1)))))</f>
        <v>2</v>
      </c>
      <c r="AC23" s="425"/>
    </row>
    <row r="24" spans="1:29" ht="24.75" customHeight="1" thickBot="1">
      <c r="A24" s="277">
        <f>'SKUPINY BC4'!B25</f>
        <v>409</v>
      </c>
      <c r="B24" s="278" t="str">
        <f>'SKUPINY BC4'!C25</f>
        <v>Prášil M.</v>
      </c>
      <c r="C24" s="272">
        <f>IF(J22="","",J22)</f>
        <v>1</v>
      </c>
      <c r="D24" s="233">
        <f>IF(I22="","",I22)</f>
        <v>11</v>
      </c>
      <c r="E24" s="241"/>
      <c r="F24" s="233">
        <f>IF(J23="","",J23)</f>
        <v>0</v>
      </c>
      <c r="G24" s="233">
        <f>IF(I23="","",I23)</f>
        <v>11</v>
      </c>
      <c r="H24" s="241"/>
      <c r="I24" s="234"/>
      <c r="J24" s="234"/>
      <c r="K24" s="241"/>
      <c r="L24" s="233"/>
      <c r="M24" s="233"/>
      <c r="N24" s="185"/>
      <c r="O24" s="416">
        <f>IF($C24&gt;$D24,1,0)+IF($F24&gt;$G24,1,0)+IF($I24&gt;$J24,1,0)+IF(L24&gt;M24,1,0)+$E24+$H24+$K24+N24</f>
        <v>0</v>
      </c>
      <c r="P24" s="417"/>
      <c r="Q24" s="417">
        <f>SUM(N(IF(F24="","",1))+N(IF(I24="","",1))+N(IF(L24="","",1))+N(IF(C24="","",1)))</f>
        <v>2</v>
      </c>
      <c r="R24" s="417"/>
      <c r="S24" s="235">
        <f>IF(AND(C24="",F24="",I24="",L24=""),"",N(C24)+N(F24)+N(I24)+N(L24))</f>
        <v>1</v>
      </c>
      <c r="T24" s="235">
        <f>IF(AND(D24="",G24="",J24="",M24=""),"",N(D24)+N(G24)+N(J24)+N(M24))</f>
        <v>22</v>
      </c>
      <c r="U24" s="418">
        <f>IF(Q24="","",ROUND(O24/Q24,2))</f>
        <v>0</v>
      </c>
      <c r="V24" s="418"/>
      <c r="W24" s="418">
        <f>IF(Q24="","",ROUND((S24-T24)/Q24,2))</f>
        <v>-10.5</v>
      </c>
      <c r="X24" s="418"/>
      <c r="Y24" s="418">
        <f>IF(Q24="","",ROUND(S24/Q24,2))</f>
        <v>0.5</v>
      </c>
      <c r="Z24" s="418"/>
      <c r="AA24" s="236">
        <f>IF(SUM(C24:N24)=0,0,U24*1000000+W24*1000+Y24)</f>
        <v>-10499.5</v>
      </c>
      <c r="AB24" s="461">
        <f>IF(AA24=0,"",IF(LARGE(AA$22:AA$25,1)=AA24,1,IF(LARGE(AA$22:AA$25,2)=AA24,2,IF(LARGE(AA$22:AA$25,3)=AA24,3,IF(LARGE(AA$22:AA$25,4)=AA24,4,-1)))))</f>
        <v>3</v>
      </c>
      <c r="AC24" s="425"/>
    </row>
    <row r="25" spans="1:29" ht="24.75" customHeight="1" hidden="1" thickBot="1">
      <c r="A25" s="282" t="e">
        <f>'SKUPINY BC4'!B26</f>
        <v>#N/A</v>
      </c>
      <c r="B25" s="282" t="e">
        <f>'SKUPINY BC4'!C26</f>
        <v>#N/A</v>
      </c>
      <c r="C25" s="284">
        <f>IF(M22="","",M22)</f>
      </c>
      <c r="D25" s="290">
        <f>IF(L22="","",L22)</f>
      </c>
      <c r="E25" s="291"/>
      <c r="F25" s="285">
        <f>IF(M23="","",M23)</f>
      </c>
      <c r="G25" s="285">
        <f>IF(L23="","",L23)</f>
      </c>
      <c r="H25" s="291"/>
      <c r="I25" s="285">
        <f>IF(M24="","",M24)</f>
      </c>
      <c r="J25" s="285">
        <f>IF(L24="","",L24)</f>
      </c>
      <c r="K25" s="291"/>
      <c r="L25" s="286"/>
      <c r="M25" s="286"/>
      <c r="N25" s="213"/>
      <c r="O25" s="457">
        <f>IF($C25&gt;$D25,1,0)+IF($F25&gt;$G25,1,0)+IF($I25&gt;$J25,1,0)+IF(L25&gt;M25,1,0)+$E25+$H25+$K25+N25</f>
        <v>0</v>
      </c>
      <c r="P25" s="458"/>
      <c r="Q25" s="458">
        <f>SUM(N(IF(F25="","",1))+N(IF(I25="","",1))+N(IF(L25="","",1))+N(IF(C25="","",1)))</f>
        <v>0</v>
      </c>
      <c r="R25" s="458"/>
      <c r="S25" s="204">
        <f>IF(AND(C25="",F25="",I25=""),"",C25+F25+I25)</f>
      </c>
      <c r="T25" s="205">
        <f>IF(AND(D25="",G25="",J25=""),"",D25+G25+J25)</f>
      </c>
      <c r="U25" s="387" t="e">
        <f>IF(Q25="","",ROUND(O25/Q25,2))</f>
        <v>#DIV/0!</v>
      </c>
      <c r="V25" s="388"/>
      <c r="W25" s="387" t="e">
        <f>IF(Q25="","",(S25-T25)/Q25)</f>
        <v>#VALUE!</v>
      </c>
      <c r="X25" s="388"/>
      <c r="Y25" s="387" t="e">
        <f>IF(Q25="","",ROUND(S25/Q25,2))</f>
        <v>#VALUE!</v>
      </c>
      <c r="Z25" s="389"/>
      <c r="AA25" s="300"/>
      <c r="AB25" s="459">
        <f>IF(AA25=0,"",IF(LARGE(AA$22:AA$25,1)=AA25,1,IF(LARGE(AA$22:AA$25,2)=AA25,2,IF(LARGE(AA$22:AA$25,3)=AA25,3,IF(LARGE(AA$22:AA$25,4)=AA25,4,-1)))))</f>
      </c>
      <c r="AC25" s="460"/>
    </row>
    <row r="26" ht="15" hidden="1"/>
    <row r="27" spans="1:29" s="207" customFormat="1" ht="66.75" customHeight="1" hidden="1" thickBot="1">
      <c r="A27" s="451" t="s">
        <v>36</v>
      </c>
      <c r="B27" s="452"/>
      <c r="C27" s="453" t="e">
        <f>B28</f>
        <v>#N/A</v>
      </c>
      <c r="D27" s="454"/>
      <c r="E27" s="296"/>
      <c r="F27" s="455" t="e">
        <f>B29</f>
        <v>#N/A</v>
      </c>
      <c r="G27" s="454"/>
      <c r="H27" s="296"/>
      <c r="I27" s="455" t="e">
        <f>B30</f>
        <v>#N/A</v>
      </c>
      <c r="J27" s="454"/>
      <c r="K27" s="296"/>
      <c r="L27" s="454" t="e">
        <f>B31</f>
        <v>#N/A</v>
      </c>
      <c r="M27" s="456"/>
      <c r="N27" s="212"/>
      <c r="O27" s="429" t="s">
        <v>84</v>
      </c>
      <c r="P27" s="430"/>
      <c r="Q27" s="429" t="s">
        <v>85</v>
      </c>
      <c r="R27" s="430"/>
      <c r="S27" s="431" t="s">
        <v>39</v>
      </c>
      <c r="T27" s="430"/>
      <c r="U27" s="431" t="s">
        <v>86</v>
      </c>
      <c r="V27" s="430"/>
      <c r="W27" s="431" t="s">
        <v>87</v>
      </c>
      <c r="X27" s="430"/>
      <c r="Y27" s="431" t="s">
        <v>88</v>
      </c>
      <c r="Z27" s="432"/>
      <c r="AA27" s="221"/>
      <c r="AB27" s="429" t="s">
        <v>44</v>
      </c>
      <c r="AC27" s="433"/>
    </row>
    <row r="28" spans="1:29" ht="24.75" customHeight="1" hidden="1">
      <c r="A28" s="273" t="e">
        <f>'SKUPINY BC4'!B31</f>
        <v>#N/A</v>
      </c>
      <c r="B28" s="293" t="e">
        <f>'SKUPINY BC4'!C31</f>
        <v>#N/A</v>
      </c>
      <c r="C28" s="225"/>
      <c r="D28" s="226"/>
      <c r="E28" s="240"/>
      <c r="F28" s="227"/>
      <c r="G28" s="227"/>
      <c r="H28" s="240"/>
      <c r="I28" s="227"/>
      <c r="J28" s="227"/>
      <c r="K28" s="240"/>
      <c r="L28" s="245"/>
      <c r="M28" s="297"/>
      <c r="N28" s="283"/>
      <c r="O28" s="426">
        <f>IF($C28&gt;$D28,1,0)+IF($F28&gt;$G28,1,0)+IF($I28&gt;$J28,1,0)+IF(L28&gt;M28,1,0)+$E28+$H28+$K28+N28</f>
        <v>0</v>
      </c>
      <c r="P28" s="427"/>
      <c r="Q28" s="427">
        <f>SUM(N(IF(F28="","",1))+N(IF(I28="","",1))+N(IF(L28="","",1))+N(IF(C28="","",1)))</f>
        <v>0</v>
      </c>
      <c r="R28" s="427"/>
      <c r="S28" s="229">
        <f>IF(AND(F28="",I28="",L28=""),"",F28+I28+L28)</f>
      </c>
      <c r="T28" s="229">
        <f>IF(AND(G28="",J28="",M28=""),"",G28+J28+M28)</f>
      </c>
      <c r="U28" s="428" t="e">
        <f>IF(Q28="","",ROUND(O28/Q28,2))</f>
        <v>#DIV/0!</v>
      </c>
      <c r="V28" s="428"/>
      <c r="W28" s="428" t="e">
        <f>IF(Q28="","",ROUND((S28-T28)/Q28,2))</f>
        <v>#VALUE!</v>
      </c>
      <c r="X28" s="428"/>
      <c r="Y28" s="428" t="e">
        <f>IF(Q28="","",ROUND(S28/Q28,2))</f>
        <v>#VALUE!</v>
      </c>
      <c r="Z28" s="428"/>
      <c r="AA28" s="301">
        <f>IF(SUM(C28:N28)=0,0,U28*1000000+W28*1000+Y28)</f>
        <v>0</v>
      </c>
      <c r="AB28" s="450">
        <f>IF(AA28=0,"",IF(LARGE(AA$28:AA$31,1)=AA28,1,IF(LARGE(AA$28:AA$31,2)=AA28,2,IF(LARGE(AA$28:AA$31,3)=AA28,3,IF(LARGE(AA$28:AA$31,4)=AA28,4,-1)))))</f>
      </c>
      <c r="AC28" s="425"/>
    </row>
    <row r="29" spans="1:29" ht="24.75" customHeight="1" hidden="1">
      <c r="A29" s="275" t="e">
        <f>'SKUPINY BC4'!B32</f>
        <v>#N/A</v>
      </c>
      <c r="B29" s="294" t="e">
        <f>'SKUPINY BC4'!C32</f>
        <v>#N/A</v>
      </c>
      <c r="C29" s="231">
        <f>IF(G28="","",G28)</f>
      </c>
      <c r="D29" s="223">
        <f>IF(F28="","",F28)</f>
      </c>
      <c r="E29" s="219"/>
      <c r="F29" s="222"/>
      <c r="G29" s="222"/>
      <c r="H29" s="219"/>
      <c r="I29" s="223"/>
      <c r="J29" s="223"/>
      <c r="K29" s="219"/>
      <c r="L29" s="223"/>
      <c r="M29" s="298"/>
      <c r="N29" s="198"/>
      <c r="O29" s="421">
        <f>IF($C29&gt;$D29,1,0)+IF($F29&gt;$G29,1,0)+IF($I29&gt;$J29,1,0)+IF(L29&gt;M29,1,0)+$E29+$H29+$K29+N29</f>
        <v>0</v>
      </c>
      <c r="P29" s="422"/>
      <c r="Q29" s="422">
        <f>SUM(N(IF(F29="","",1))+N(IF(I29="","",1))+N(IF(L29="","",1))+N(IF(C29="","",1)))</f>
        <v>0</v>
      </c>
      <c r="R29" s="422"/>
      <c r="S29" s="224">
        <f>IF(AND(C29="",I29="",L29=""),"",C29+I29+L29)</f>
      </c>
      <c r="T29" s="224">
        <f>IF(AND(D29="",J29="",M29=""),"",D29+J29+M29)</f>
      </c>
      <c r="U29" s="423" t="e">
        <f>IF(Q29="","",ROUND(O29/Q29,2))</f>
        <v>#DIV/0!</v>
      </c>
      <c r="V29" s="423"/>
      <c r="W29" s="423" t="e">
        <f>IF(Q29="","",ROUND((S29-T29)/Q29,2))</f>
        <v>#VALUE!</v>
      </c>
      <c r="X29" s="423"/>
      <c r="Y29" s="423" t="e">
        <f>IF(Q29="","",ROUND(S29/Q29,2))</f>
        <v>#VALUE!</v>
      </c>
      <c r="Z29" s="423"/>
      <c r="AA29" s="302">
        <f>IF(SUM(C29:N29)=0,0,U29*1000000+W29*1000+Y29)</f>
        <v>0</v>
      </c>
      <c r="AB29" s="448">
        <f>IF(AA29=0,"",IF(LARGE(AA$28:AA$31,1)=AA29,1,IF(LARGE(AA$28:AA$31,2)=AA29,2,IF(LARGE(AA$28:AA$31,3)=AA29,3,IF(LARGE(AA$28:AA$31,4)=AA29,4,-1)))))</f>
      </c>
      <c r="AC29" s="415"/>
    </row>
    <row r="30" spans="1:29" ht="24.75" customHeight="1" hidden="1">
      <c r="A30" s="275" t="e">
        <f>'SKUPINY BC4'!B33</f>
        <v>#N/A</v>
      </c>
      <c r="B30" s="294" t="e">
        <f>'SKUPINY BC4'!C33</f>
        <v>#N/A</v>
      </c>
      <c r="C30" s="231">
        <f>IF(J28="","",J28)</f>
      </c>
      <c r="D30" s="223">
        <f>IF(I28="","",I28)</f>
      </c>
      <c r="E30" s="219"/>
      <c r="F30" s="223">
        <f>IF(J29="","",J29)</f>
      </c>
      <c r="G30" s="223">
        <f>IF(I29="","",I29)</f>
      </c>
      <c r="H30" s="219"/>
      <c r="I30" s="222"/>
      <c r="J30" s="222"/>
      <c r="K30" s="219"/>
      <c r="L30" s="223"/>
      <c r="M30" s="298"/>
      <c r="N30" s="217"/>
      <c r="O30" s="421">
        <f>IF($C30&gt;$D30,1,0)+IF($F30&gt;$G30,1,0)+IF($I30&gt;$J30,1,0)+IF(L30&gt;M30,1,0)+$E30+$H30+$K30+N30</f>
        <v>0</v>
      </c>
      <c r="P30" s="422"/>
      <c r="Q30" s="422">
        <f>SUM(N(IF(F30="","",1))+N(IF(I30="","",1))+N(IF(L30="","",1))+N(IF(C30="","",1)))</f>
        <v>0</v>
      </c>
      <c r="R30" s="422"/>
      <c r="S30" s="224">
        <f>IF(AND(C30="",F30="",L30=""),"",C30+F30+L30)</f>
      </c>
      <c r="T30" s="224">
        <f>IF(AND(D30="",G30="",M30=""),"",D30+G30+M30)</f>
      </c>
      <c r="U30" s="423" t="e">
        <f>IF(Q30="","",ROUND(O30/Q30,2))</f>
        <v>#DIV/0!</v>
      </c>
      <c r="V30" s="423"/>
      <c r="W30" s="423" t="e">
        <f>IF(Q30="","",ROUND((S30-T30)/Q30,2))</f>
        <v>#VALUE!</v>
      </c>
      <c r="X30" s="423"/>
      <c r="Y30" s="423" t="e">
        <f>IF(Q30="","",ROUND(S30/Q30,2))</f>
        <v>#VALUE!</v>
      </c>
      <c r="Z30" s="423"/>
      <c r="AA30" s="302">
        <f>IF(SUM(C30:N30)=0,0,U30*1000000+W30*1000+Y30)</f>
        <v>0</v>
      </c>
      <c r="AB30" s="448">
        <f>IF(AA30=0,"",IF(LARGE(AA$28:AA$31,1)=AA30,1,IF(LARGE(AA$28:AA$31,2)=AA30,2,IF(LARGE(AA$28:AA$31,3)=AA30,3,IF(LARGE(AA$28:AA$31,4)=AA30,4,-1)))))</f>
      </c>
      <c r="AC30" s="415"/>
    </row>
    <row r="31" spans="1:29" ht="24.75" customHeight="1" hidden="1" thickBot="1">
      <c r="A31" s="277" t="e">
        <f>'SKUPINY BC4'!B34</f>
        <v>#N/A</v>
      </c>
      <c r="B31" s="295" t="e">
        <f>'SKUPINY BC4'!C34</f>
        <v>#N/A</v>
      </c>
      <c r="C31" s="232">
        <f>IF(M28="","",M28)</f>
      </c>
      <c r="D31" s="246">
        <f>IF(L28="","",L28)</f>
      </c>
      <c r="E31" s="241"/>
      <c r="F31" s="233">
        <f>IF(M29="","",M29)</f>
      </c>
      <c r="G31" s="233">
        <f>IF(L29="","",L29)</f>
      </c>
      <c r="H31" s="241"/>
      <c r="I31" s="233">
        <f>IF(M30="","",M30)</f>
      </c>
      <c r="J31" s="233">
        <f>IF(L30="","",L30)</f>
      </c>
      <c r="K31" s="241"/>
      <c r="L31" s="234"/>
      <c r="M31" s="299"/>
      <c r="N31" s="213"/>
      <c r="O31" s="416">
        <f>IF($C31&gt;$D31,1,0)+IF($F31&gt;$G31,1,0)+IF($I31&gt;$J31,1,0)+IF(L31&gt;M31,1,0)+$E31+$H31+$K31+N31</f>
        <v>0</v>
      </c>
      <c r="P31" s="417"/>
      <c r="Q31" s="417">
        <f>SUM(N(IF(F31="","",1))+N(IF(I31="","",1))+N(IF(L31="","",1))+N(IF(C31="","",1)))</f>
        <v>0</v>
      </c>
      <c r="R31" s="417"/>
      <c r="S31" s="235">
        <f>IF(AND(C31="",F31="",I31=""),"",C31+F31+I31)</f>
      </c>
      <c r="T31" s="235">
        <f>IF(AND(D31="",G31="",J31=""),"",D31+G31+J31)</f>
      </c>
      <c r="U31" s="418" t="e">
        <f>IF(Q31="","",ROUND(O31/Q31,2))</f>
        <v>#DIV/0!</v>
      </c>
      <c r="V31" s="418"/>
      <c r="W31" s="418" t="e">
        <f>IF(Q31="","",(S31-T31)/Q31)</f>
        <v>#VALUE!</v>
      </c>
      <c r="X31" s="418"/>
      <c r="Y31" s="418" t="e">
        <f>IF(Q31="","",ROUND(S31/Q31,2))</f>
        <v>#VALUE!</v>
      </c>
      <c r="Z31" s="418"/>
      <c r="AA31" s="303">
        <f>IF(SUM(C31:N31)=0,0,U31*1000000+W31*1000+Y31)</f>
        <v>0</v>
      </c>
      <c r="AB31" s="449">
        <f>IF(AA31=0,"",IF(LARGE(AA$28:AA$31,1)=AA31,1,IF(LARGE(AA$28:AA$31,2)=AA31,2,IF(LARGE(AA$28:AA$31,3)=AA31,3,IF(LARGE(AA$28:AA$31,4)=AA31,4,-1)))))</f>
      </c>
      <c r="AC31" s="420"/>
    </row>
  </sheetData>
  <sheetProtection/>
  <mergeCells count="158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B21:AC21"/>
    <mergeCell ref="A21:B21"/>
    <mergeCell ref="C21:D21"/>
    <mergeCell ref="F21:G21"/>
    <mergeCell ref="I21:J21"/>
    <mergeCell ref="L21:M21"/>
    <mergeCell ref="O21:P21"/>
    <mergeCell ref="Q22:R22"/>
    <mergeCell ref="U22:V22"/>
    <mergeCell ref="W22:X22"/>
    <mergeCell ref="Y22:Z22"/>
    <mergeCell ref="Q21:R21"/>
    <mergeCell ref="S21:T21"/>
    <mergeCell ref="U21:V21"/>
    <mergeCell ref="W21:X21"/>
    <mergeCell ref="Y21:Z21"/>
    <mergeCell ref="W24:X24"/>
    <mergeCell ref="Y24:Z24"/>
    <mergeCell ref="AB22:AC22"/>
    <mergeCell ref="O23:P23"/>
    <mergeCell ref="Q23:R23"/>
    <mergeCell ref="U23:V23"/>
    <mergeCell ref="W23:X23"/>
    <mergeCell ref="Y23:Z23"/>
    <mergeCell ref="AB23:AC23"/>
    <mergeCell ref="O22:P22"/>
    <mergeCell ref="AB24:AC24"/>
    <mergeCell ref="O25:P25"/>
    <mergeCell ref="Q25:R25"/>
    <mergeCell ref="U25:V25"/>
    <mergeCell ref="W25:X25"/>
    <mergeCell ref="Y25:Z25"/>
    <mergeCell ref="AB25:AC25"/>
    <mergeCell ref="O24:P24"/>
    <mergeCell ref="Q24:R24"/>
    <mergeCell ref="U24:V24"/>
    <mergeCell ref="AB27:AC27"/>
    <mergeCell ref="A27:B27"/>
    <mergeCell ref="C27:D27"/>
    <mergeCell ref="F27:G27"/>
    <mergeCell ref="I27:J27"/>
    <mergeCell ref="L27:M27"/>
    <mergeCell ref="O27:P27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W30:X30"/>
    <mergeCell ref="Y30:Z30"/>
    <mergeCell ref="AB28:AC28"/>
    <mergeCell ref="O29:P29"/>
    <mergeCell ref="Q29:R29"/>
    <mergeCell ref="U29:V29"/>
    <mergeCell ref="W29:X29"/>
    <mergeCell ref="Y29:Z29"/>
    <mergeCell ref="AB29:AC29"/>
    <mergeCell ref="O28:P28"/>
    <mergeCell ref="AB30:AC30"/>
    <mergeCell ref="O31:P31"/>
    <mergeCell ref="Q31:R31"/>
    <mergeCell ref="U31:V31"/>
    <mergeCell ref="W31:X31"/>
    <mergeCell ref="Y31:Z31"/>
    <mergeCell ref="AB31:AC31"/>
    <mergeCell ref="O30:P30"/>
    <mergeCell ref="Q30:R30"/>
    <mergeCell ref="U30:V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97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9">
      <selection activeCell="C22" sqref="C22"/>
    </sheetView>
  </sheetViews>
  <sheetFormatPr defaultColWidth="9.00390625" defaultRowHeight="19.5" customHeight="1"/>
  <cols>
    <col min="1" max="1" width="27.375" style="161" customWidth="1"/>
    <col min="2" max="6" width="26.25390625" style="141" customWidth="1"/>
    <col min="7" max="16384" width="9.125" style="141" customWidth="1"/>
  </cols>
  <sheetData>
    <row r="1" spans="1:6" ht="19.5" customHeight="1">
      <c r="A1" s="470" t="s">
        <v>147</v>
      </c>
      <c r="B1" s="470"/>
      <c r="C1" s="470"/>
      <c r="D1" s="470"/>
      <c r="E1" s="470"/>
      <c r="F1" s="470"/>
    </row>
    <row r="2" spans="1:6" ht="19.5" customHeight="1">
      <c r="A2" s="470"/>
      <c r="B2" s="470"/>
      <c r="C2" s="470"/>
      <c r="D2" s="470"/>
      <c r="E2" s="470"/>
      <c r="F2" s="470"/>
    </row>
    <row r="3" spans="1:6" ht="19.5" customHeight="1">
      <c r="A3" s="471" t="s">
        <v>67</v>
      </c>
      <c r="B3" s="471"/>
      <c r="C3" s="471"/>
      <c r="D3" s="471"/>
      <c r="E3" s="471"/>
      <c r="F3" s="471"/>
    </row>
    <row r="4" spans="1:6" ht="19.5" customHeight="1" thickBot="1">
      <c r="A4" s="253" t="s">
        <v>68</v>
      </c>
      <c r="B4" s="253" t="s">
        <v>69</v>
      </c>
      <c r="C4" s="254" t="s">
        <v>70</v>
      </c>
      <c r="D4" s="255" t="s">
        <v>104</v>
      </c>
      <c r="E4" s="254" t="s">
        <v>71</v>
      </c>
      <c r="F4" s="254" t="s">
        <v>111</v>
      </c>
    </row>
    <row r="5" spans="1:6" ht="19.5" customHeight="1" thickBot="1">
      <c r="A5" s="142" t="s">
        <v>72</v>
      </c>
      <c r="B5" s="149" t="str">
        <f>D28</f>
        <v>Fejerčák Jozef</v>
      </c>
      <c r="C5" s="147" t="str">
        <f>F27</f>
        <v>Šípoš Patrik</v>
      </c>
      <c r="D5" s="143" t="str">
        <f>E27</f>
        <v>Kondela Ľuboš</v>
      </c>
      <c r="E5" s="147" t="str">
        <f>D27</f>
        <v>Andrejčíková Ľudmila</v>
      </c>
      <c r="F5" s="147" t="str">
        <f>D26</f>
        <v>Lenártová Mária</v>
      </c>
    </row>
    <row r="6" spans="1:6" ht="19.5" customHeight="1">
      <c r="A6" s="144">
        <v>0.3854166666666667</v>
      </c>
      <c r="B6" s="475" t="str">
        <f>B31</f>
        <v>401 Balcová M.</v>
      </c>
      <c r="C6" s="476" t="str">
        <f>C31</f>
        <v>402 Ďurkovič R.</v>
      </c>
      <c r="D6" s="475" t="str">
        <f>D32</f>
        <v>404 Strehársky M.</v>
      </c>
      <c r="E6" s="476" t="str">
        <f>B26</f>
        <v>301 Burianek A.</v>
      </c>
      <c r="F6" s="476" t="str">
        <f>C27</f>
        <v>303 Rostašová E.</v>
      </c>
    </row>
    <row r="7" spans="1:6" ht="19.5" customHeight="1" thickBot="1">
      <c r="A7" s="145"/>
      <c r="B7" s="477" t="str">
        <f>B33</f>
        <v>407 Rom M.</v>
      </c>
      <c r="C7" s="477" t="str">
        <f>C33</f>
        <v>408 Mihová A.</v>
      </c>
      <c r="D7" s="478" t="str">
        <f>D33</f>
        <v>409 Prášil M.</v>
      </c>
      <c r="E7" s="477" t="str">
        <f>B28</f>
        <v>305 Tižo M.</v>
      </c>
      <c r="F7" s="477" t="str">
        <f>C28</f>
        <v>306 Mochňacká Z.</v>
      </c>
    </row>
    <row r="8" spans="1:6" ht="19.5" customHeight="1" thickBot="1">
      <c r="A8" s="146" t="s">
        <v>72</v>
      </c>
      <c r="B8" s="256" t="str">
        <f>D27</f>
        <v>Andrejčíková Ľudmila</v>
      </c>
      <c r="C8" s="256" t="str">
        <f>F26</f>
        <v>Uhrová Katarína</v>
      </c>
      <c r="D8" s="257" t="str">
        <f>E27</f>
        <v>Kondela Ľuboš</v>
      </c>
      <c r="E8" s="147" t="str">
        <f>E26</f>
        <v>Svat Ľubomír</v>
      </c>
      <c r="F8" s="147" t="str">
        <f>E28</f>
        <v>Grega Matúš</v>
      </c>
    </row>
    <row r="9" spans="1:6" ht="19.5" customHeight="1">
      <c r="A9" s="144">
        <v>0.4270833333333333</v>
      </c>
      <c r="B9" s="475" t="str">
        <f>C31</f>
        <v>402 Ďurkovič R.</v>
      </c>
      <c r="C9" s="475" t="str">
        <f>B32</f>
        <v>406 Burian M.</v>
      </c>
      <c r="D9" s="476" t="str">
        <f>C26</f>
        <v>302 Klohna B.</v>
      </c>
      <c r="E9" s="475" t="str">
        <f>B27</f>
        <v>304 Bielak M.</v>
      </c>
      <c r="F9" s="475" t="str">
        <f>D31</f>
        <v>403 Andrejčík S.</v>
      </c>
    </row>
    <row r="10" spans="1:6" ht="19.5" customHeight="1" thickBot="1">
      <c r="A10" s="145"/>
      <c r="B10" s="477" t="str">
        <f>C32</f>
        <v>405 Klimčo M.</v>
      </c>
      <c r="C10" s="477" t="str">
        <f>B33</f>
        <v>407 Rom M.</v>
      </c>
      <c r="D10" s="477" t="str">
        <f>C27</f>
        <v>303 Rostašová E.</v>
      </c>
      <c r="E10" s="477" t="str">
        <f>B28</f>
        <v>305 Tižo M.</v>
      </c>
      <c r="F10" s="477" t="str">
        <f>D33</f>
        <v>409 Prášil M.</v>
      </c>
    </row>
    <row r="11" spans="1:6" ht="19.5" customHeight="1" thickBot="1">
      <c r="A11" s="146" t="s">
        <v>72</v>
      </c>
      <c r="B11" s="147" t="str">
        <f>E26</f>
        <v>Svat Ľubomír</v>
      </c>
      <c r="C11" s="256" t="str">
        <f>D26</f>
        <v>Lenártová Mária</v>
      </c>
      <c r="D11" s="257" t="str">
        <f>D28</f>
        <v>Fejerčák Jozef</v>
      </c>
      <c r="E11" s="147" t="str">
        <f>F26</f>
        <v>Uhrová Katarína</v>
      </c>
      <c r="F11" s="147" t="str">
        <f>F27</f>
        <v>Šípoš Patrik</v>
      </c>
    </row>
    <row r="12" spans="1:6" ht="19.5" customHeight="1">
      <c r="A12" s="144">
        <v>0.46875</v>
      </c>
      <c r="B12" s="475" t="str">
        <f>B26</f>
        <v>301 Burianek A.</v>
      </c>
      <c r="C12" s="475" t="str">
        <f>C26</f>
        <v>302 Klohna B.</v>
      </c>
      <c r="D12" s="475" t="str">
        <f>B31</f>
        <v>401 Balcová M.</v>
      </c>
      <c r="E12" s="475" t="str">
        <f>C32</f>
        <v>405 Klimčo M.</v>
      </c>
      <c r="F12" s="475" t="str">
        <f>D31</f>
        <v>403 Andrejčík S.</v>
      </c>
    </row>
    <row r="13" spans="1:6" ht="19.5" customHeight="1" thickBot="1">
      <c r="A13" s="145"/>
      <c r="B13" s="477" t="str">
        <f>B27</f>
        <v>304 Bielak M.</v>
      </c>
      <c r="C13" s="478" t="str">
        <f>C28</f>
        <v>306 Mochňacká Z.</v>
      </c>
      <c r="D13" s="477" t="str">
        <f>B32</f>
        <v>406 Burian M.</v>
      </c>
      <c r="E13" s="477" t="str">
        <f>C33</f>
        <v>408 Mihová A.</v>
      </c>
      <c r="F13" s="477" t="str">
        <f>D32</f>
        <v>404 Strehársky M.</v>
      </c>
    </row>
    <row r="14" spans="1:6" ht="6" customHeight="1" thickBot="1">
      <c r="A14" s="152"/>
      <c r="B14" s="256"/>
      <c r="C14" s="147"/>
      <c r="D14" s="304"/>
      <c r="E14" s="305"/>
      <c r="F14" s="305"/>
    </row>
    <row r="15" spans="1:6" ht="19.5" customHeight="1" thickBot="1">
      <c r="A15" s="157">
        <v>0.5104166666666666</v>
      </c>
      <c r="B15" s="472" t="s">
        <v>148</v>
      </c>
      <c r="C15" s="473"/>
      <c r="D15" s="473"/>
      <c r="E15" s="473"/>
      <c r="F15" s="474"/>
    </row>
    <row r="16" spans="1:6" ht="19.5" customHeight="1" thickBot="1">
      <c r="A16" s="146" t="s">
        <v>72</v>
      </c>
      <c r="B16" s="147" t="str">
        <f>F27</f>
        <v>Šípoš Patrik</v>
      </c>
      <c r="C16" s="256" t="str">
        <f>D28</f>
        <v>Fejerčák Jozef</v>
      </c>
      <c r="D16" s="257" t="str">
        <f>D27</f>
        <v>Andrejčíková Ľudmila</v>
      </c>
      <c r="E16" s="147" t="str">
        <f>F26</f>
        <v>Uhrová Katarína</v>
      </c>
      <c r="F16" s="147"/>
    </row>
    <row r="17" spans="1:6" ht="19.5" customHeight="1">
      <c r="A17" s="144">
        <v>0.5520833333333334</v>
      </c>
      <c r="B17" s="258" t="str">
        <f>T('PAVÚK BC3'!Z21:AI24)</f>
        <v>Burianek A.</v>
      </c>
      <c r="C17" s="258" t="str">
        <f>T('PAVÚK BC3'!Z45:AI48)</f>
        <v>Klohna B.</v>
      </c>
      <c r="D17" s="258" t="str">
        <f>T('PAVÚK BC4'!Z21:AI24)</f>
        <v>Burian M.</v>
      </c>
      <c r="E17" s="258" t="str">
        <f>T('PAVÚK BC4'!Z45:AI48)</f>
        <v>Klimčo M.</v>
      </c>
      <c r="F17" s="258"/>
    </row>
    <row r="18" spans="1:6" ht="19.5" customHeight="1" thickBot="1">
      <c r="A18" s="145" t="s">
        <v>112</v>
      </c>
      <c r="B18" s="259" t="str">
        <f>T('PAVÚK BC3'!Z33:AI36)</f>
        <v>Rostašová E.</v>
      </c>
      <c r="C18" s="306" t="str">
        <f>T('PAVÚK BC3'!Z57:AI60)</f>
        <v>Tižo M.</v>
      </c>
      <c r="D18" s="259" t="str">
        <f>T('PAVÚK BC4'!Z33:AI36)</f>
        <v>Balcová M.</v>
      </c>
      <c r="E18" s="259" t="str">
        <f>T('PAVÚK BC4'!Z57:AI60)</f>
        <v>Andrejčík S.</v>
      </c>
      <c r="F18" s="259"/>
    </row>
    <row r="19" spans="1:6" ht="19.5" customHeight="1" thickBot="1">
      <c r="A19" s="152" t="s">
        <v>72</v>
      </c>
      <c r="B19" s="256" t="str">
        <f>E27</f>
        <v>Kondela Ľuboš</v>
      </c>
      <c r="C19" s="147" t="str">
        <f>E28</f>
        <v>Grega Matúš</v>
      </c>
      <c r="D19" s="304" t="str">
        <f>D26</f>
        <v>Lenártová Mária</v>
      </c>
      <c r="E19" s="305" t="str">
        <f>D28</f>
        <v>Fejerčák Jozef</v>
      </c>
      <c r="F19" s="305"/>
    </row>
    <row r="20" spans="1:6" ht="19.5" customHeight="1">
      <c r="A20" s="151">
        <v>0.59375</v>
      </c>
      <c r="B20" s="258" t="str">
        <f>T('PAVÚK BC3'!AN27:AW30)</f>
        <v>Burianek A.</v>
      </c>
      <c r="C20" s="258" t="str">
        <f>T('PAVÚK BC3'!H73:U76)</f>
        <v>Rostašová E.</v>
      </c>
      <c r="D20" s="258" t="str">
        <f>T('PAVÚK BC4'!AN27:AW30)</f>
        <v>Burian M.</v>
      </c>
      <c r="E20" s="258" t="str">
        <f>T('PAVÚK BC4'!H73:U76)</f>
        <v>Balcová M.</v>
      </c>
      <c r="F20" s="258"/>
    </row>
    <row r="21" spans="1:6" ht="19.5" customHeight="1" thickBot="1">
      <c r="A21" s="153" t="s">
        <v>73</v>
      </c>
      <c r="B21" s="259" t="str">
        <f>T('PAVÚK BC3'!AN51:AW54)</f>
        <v>Klohna B.</v>
      </c>
      <c r="C21" s="259" t="str">
        <f>T('PAVÚK BC3'!H85:U88)</f>
        <v>Tižo M.</v>
      </c>
      <c r="D21" s="259" t="str">
        <f>T('PAVÚK BC4'!AN51:AW54)</f>
        <v>Andrejčík S.</v>
      </c>
      <c r="E21" s="259" t="str">
        <f>T('PAVÚK BC4'!H85:U88)</f>
        <v>Klimčo M.</v>
      </c>
      <c r="F21" s="259"/>
    </row>
    <row r="22" spans="1:6" ht="7.5" customHeight="1" thickBot="1">
      <c r="A22" s="148"/>
      <c r="B22" s="149"/>
      <c r="C22" s="154"/>
      <c r="D22" s="155"/>
      <c r="E22" s="156"/>
      <c r="F22" s="156"/>
    </row>
    <row r="23" spans="1:6" ht="19.5" customHeight="1" thickBot="1">
      <c r="A23" s="157" t="s">
        <v>146</v>
      </c>
      <c r="B23" s="158" t="s">
        <v>74</v>
      </c>
      <c r="C23" s="159" t="s">
        <v>75</v>
      </c>
      <c r="D23" s="160" t="s">
        <v>76</v>
      </c>
      <c r="E23" s="160"/>
      <c r="F23" s="160"/>
    </row>
    <row r="24" spans="3:6" ht="6.75" customHeight="1" thickBot="1">
      <c r="C24" s="162"/>
      <c r="D24" s="162"/>
      <c r="E24" s="162"/>
      <c r="F24" s="162"/>
    </row>
    <row r="25" spans="1:6" ht="19.5" customHeight="1">
      <c r="A25" s="163" t="s">
        <v>150</v>
      </c>
      <c r="B25" s="479" t="s">
        <v>33</v>
      </c>
      <c r="C25" s="479" t="s">
        <v>34</v>
      </c>
      <c r="D25" s="261" t="s">
        <v>113</v>
      </c>
      <c r="E25" s="150"/>
      <c r="F25" s="150"/>
    </row>
    <row r="26" spans="1:6" ht="19.5" customHeight="1">
      <c r="A26" s="165"/>
      <c r="B26" s="480" t="str">
        <f>'SKUPINY BC3'!H7</f>
        <v>301 Burianek A.</v>
      </c>
      <c r="C26" s="480" t="str">
        <f>'SKUPINY BC3'!H15</f>
        <v>302 Klohna B.</v>
      </c>
      <c r="D26" s="261" t="s">
        <v>114</v>
      </c>
      <c r="E26" s="262" t="s">
        <v>120</v>
      </c>
      <c r="F26" s="262" t="s">
        <v>116</v>
      </c>
    </row>
    <row r="27" spans="1:6" ht="19.5" customHeight="1">
      <c r="A27" s="165"/>
      <c r="B27" s="480" t="str">
        <f>'SKUPINY BC3'!H8</f>
        <v>304 Bielak M.</v>
      </c>
      <c r="C27" s="480" t="str">
        <f>'SKUPINY BC3'!H16</f>
        <v>303 Rostašová E.</v>
      </c>
      <c r="D27" s="260" t="s">
        <v>149</v>
      </c>
      <c r="E27" s="261" t="s">
        <v>118</v>
      </c>
      <c r="F27" s="262" t="s">
        <v>117</v>
      </c>
    </row>
    <row r="28" spans="1:5" ht="19.5" customHeight="1" thickBot="1">
      <c r="A28" s="166"/>
      <c r="B28" s="480" t="str">
        <f>'SKUPINY BC3'!H9</f>
        <v>305 Tižo M.</v>
      </c>
      <c r="C28" s="480" t="str">
        <f>'SKUPINY BC3'!H17</f>
        <v>306 Mochňacká Z.</v>
      </c>
      <c r="D28" s="262" t="s">
        <v>115</v>
      </c>
      <c r="E28" s="262" t="s">
        <v>119</v>
      </c>
    </row>
    <row r="29" spans="2:7" ht="6.75" customHeight="1" thickBot="1">
      <c r="B29" s="161"/>
      <c r="D29" s="161"/>
      <c r="G29" s="150"/>
    </row>
    <row r="30" spans="1:5" ht="19.5" customHeight="1">
      <c r="A30" s="163" t="s">
        <v>151</v>
      </c>
      <c r="B30" s="479" t="s">
        <v>33</v>
      </c>
      <c r="C30" s="479" t="s">
        <v>34</v>
      </c>
      <c r="D30" s="479" t="s">
        <v>35</v>
      </c>
      <c r="E30" s="150"/>
    </row>
    <row r="31" spans="1:5" ht="19.5" customHeight="1">
      <c r="A31" s="165"/>
      <c r="B31" s="480" t="str">
        <f>'SKUPINY BC4'!H7</f>
        <v>401 Balcová M.</v>
      </c>
      <c r="C31" s="480" t="str">
        <f>'SKUPINY BC4'!H15</f>
        <v>402 Ďurkovič R.</v>
      </c>
      <c r="D31" s="480" t="str">
        <f>'SKUPINY BC4'!H23</f>
        <v>403 Andrejčík S.</v>
      </c>
      <c r="E31" s="150"/>
    </row>
    <row r="32" spans="1:5" ht="19.5" customHeight="1">
      <c r="A32" s="165"/>
      <c r="B32" s="480" t="str">
        <f>'SKUPINY BC4'!H8</f>
        <v>406 Burian M.</v>
      </c>
      <c r="C32" s="480" t="str">
        <f>'SKUPINY BC4'!H16</f>
        <v>405 Klimčo M.</v>
      </c>
      <c r="D32" s="480" t="str">
        <f>'SKUPINY BC4'!H24</f>
        <v>404 Strehársky M.</v>
      </c>
      <c r="E32" s="150"/>
    </row>
    <row r="33" spans="1:5" ht="19.5" customHeight="1" thickBot="1">
      <c r="A33" s="166"/>
      <c r="B33" s="480" t="str">
        <f>'SKUPINY BC4'!H9</f>
        <v>407 Rom M.</v>
      </c>
      <c r="C33" s="480" t="str">
        <f>'SKUPINY BC4'!H17</f>
        <v>408 Mihová A.</v>
      </c>
      <c r="D33" s="480" t="str">
        <f>'SKUPINY BC4'!H25</f>
        <v>409 Prášil M.</v>
      </c>
      <c r="E33" s="150"/>
    </row>
    <row r="34" spans="2:7" ht="6.75" customHeight="1">
      <c r="B34" s="161"/>
      <c r="D34" s="161"/>
      <c r="G34" s="150"/>
    </row>
    <row r="35" spans="2:6" ht="19.5" customHeight="1">
      <c r="B35" s="307"/>
      <c r="C35" s="307"/>
      <c r="E35" s="164"/>
      <c r="F35" s="164"/>
    </row>
    <row r="36" spans="1:6" ht="19.5" customHeight="1">
      <c r="A36" s="167"/>
      <c r="E36" s="164"/>
      <c r="F36" s="164"/>
    </row>
    <row r="38" ht="19.5" customHeight="1">
      <c r="D38" s="164"/>
    </row>
    <row r="39" spans="3:4" ht="19.5" customHeight="1">
      <c r="C39" s="262"/>
      <c r="D39" s="150"/>
    </row>
    <row r="40" ht="19.5" customHeight="1">
      <c r="D40" s="164"/>
    </row>
    <row r="41" ht="19.5" customHeight="1">
      <c r="D41" s="164"/>
    </row>
    <row r="42" ht="19.5" customHeight="1">
      <c r="D42" s="168"/>
    </row>
    <row r="44" spans="1:6" ht="19.5" customHeight="1">
      <c r="A44" s="169"/>
      <c r="B44" s="170"/>
      <c r="C44" s="170"/>
      <c r="D44" s="170"/>
      <c r="E44" s="170"/>
      <c r="F44" s="170"/>
    </row>
    <row r="45" spans="1:6" ht="19.5" customHeight="1">
      <c r="A45" s="171"/>
      <c r="B45" s="167"/>
      <c r="C45" s="167"/>
      <c r="D45" s="167"/>
      <c r="E45" s="170"/>
      <c r="F45" s="170"/>
    </row>
    <row r="46" spans="1:6" ht="19.5" customHeight="1">
      <c r="A46" s="171"/>
      <c r="B46" s="167"/>
      <c r="C46" s="170"/>
      <c r="D46" s="170"/>
      <c r="E46" s="170"/>
      <c r="F46" s="170"/>
    </row>
    <row r="47" spans="1:6" ht="19.5" customHeight="1">
      <c r="A47" s="171"/>
      <c r="B47" s="167"/>
      <c r="C47" s="170"/>
      <c r="D47" s="170"/>
      <c r="E47" s="170"/>
      <c r="F47" s="170"/>
    </row>
    <row r="48" spans="1:6" ht="19.5" customHeight="1">
      <c r="A48" s="167"/>
      <c r="B48" s="167"/>
      <c r="C48" s="170"/>
      <c r="D48" s="170"/>
      <c r="E48" s="170"/>
      <c r="F48" s="170"/>
    </row>
    <row r="49" spans="1:6" ht="19.5" customHeight="1">
      <c r="A49" s="167"/>
      <c r="B49" s="164"/>
      <c r="C49" s="170"/>
      <c r="D49" s="170"/>
      <c r="E49" s="170"/>
      <c r="F49" s="170"/>
    </row>
    <row r="50" spans="1:6" ht="19.5" customHeight="1">
      <c r="A50" s="167"/>
      <c r="B50" s="170"/>
      <c r="C50" s="170"/>
      <c r="D50" s="170"/>
      <c r="E50" s="170"/>
      <c r="F50" s="170"/>
    </row>
    <row r="51" spans="1:6" ht="19.5" customHeight="1">
      <c r="A51" s="169"/>
      <c r="B51" s="170"/>
      <c r="C51" s="170"/>
      <c r="D51" s="170"/>
      <c r="E51" s="170"/>
      <c r="F51" s="170"/>
    </row>
    <row r="52" spans="1:6" ht="19.5" customHeight="1">
      <c r="A52" s="169"/>
      <c r="B52" s="170"/>
      <c r="C52" s="170"/>
      <c r="D52" s="170"/>
      <c r="E52" s="170"/>
      <c r="F52" s="170"/>
    </row>
    <row r="53" spans="1:6" ht="19.5" customHeight="1">
      <c r="A53" s="169"/>
      <c r="B53" s="170"/>
      <c r="C53" s="170"/>
      <c r="D53" s="170"/>
      <c r="E53" s="170"/>
      <c r="F53" s="170"/>
    </row>
    <row r="54" spans="1:6" ht="19.5" customHeight="1">
      <c r="A54" s="169"/>
      <c r="B54" s="170"/>
      <c r="C54" s="170"/>
      <c r="D54" s="170"/>
      <c r="E54" s="170"/>
      <c r="F54" s="170"/>
    </row>
  </sheetData>
  <sheetProtection/>
  <mergeCells count="3">
    <mergeCell ref="A1:F2"/>
    <mergeCell ref="A3:F3"/>
    <mergeCell ref="B15:F1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IF(ISNUMBER('ÚDAJE BC3'!D8),'ÚDAJE BC3'!D8,"")</f>
        <v>3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313" t="s">
        <v>14</v>
      </c>
      <c r="H4" s="313"/>
      <c r="I4" s="24" t="s">
        <v>15</v>
      </c>
      <c r="J4" s="25">
        <v>6</v>
      </c>
    </row>
    <row r="5" spans="2:30" ht="15">
      <c r="B5" s="22">
        <f>IF(ISNUMBER('ÚDAJE BC3'!O8),'ÚDAJE BC3'!O8,"")</f>
        <v>301</v>
      </c>
      <c r="C5" s="134" t="s">
        <v>99</v>
      </c>
      <c r="D5" s="135" t="s">
        <v>101</v>
      </c>
      <c r="E5" s="26" t="str">
        <f aca="true" t="shared" si="0" ref="E5:E15">C5&amp;" "&amp;LEFT(D5,1)&amp;"."</f>
        <v>Burianek A.</v>
      </c>
      <c r="F5" s="27" t="s">
        <v>107</v>
      </c>
      <c r="G5" s="279" t="s">
        <v>16</v>
      </c>
      <c r="H5" s="280"/>
      <c r="I5" s="136" t="s">
        <v>53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9">
        <f>B5+1</f>
        <v>302</v>
      </c>
      <c r="C6" s="134" t="s">
        <v>94</v>
      </c>
      <c r="D6" s="27" t="s">
        <v>97</v>
      </c>
      <c r="E6" s="26" t="str">
        <f t="shared" si="0"/>
        <v>Klohna B.</v>
      </c>
      <c r="F6" s="27" t="s">
        <v>109</v>
      </c>
      <c r="G6" s="279" t="s">
        <v>18</v>
      </c>
      <c r="H6" s="280"/>
      <c r="I6" s="137" t="s">
        <v>54</v>
      </c>
      <c r="J6" s="30"/>
      <c r="L6" s="314"/>
      <c r="M6" s="314"/>
      <c r="AC6">
        <v>3</v>
      </c>
      <c r="AD6" t="s">
        <v>19</v>
      </c>
    </row>
    <row r="7" spans="2:30" ht="15">
      <c r="B7" s="22">
        <f aca="true" t="shared" si="1" ref="B7:B43">B6+1</f>
        <v>303</v>
      </c>
      <c r="C7" s="27" t="s">
        <v>100</v>
      </c>
      <c r="D7" s="27" t="s">
        <v>126</v>
      </c>
      <c r="E7" s="26" t="str">
        <f t="shared" si="0"/>
        <v>Rostašová E.</v>
      </c>
      <c r="F7" s="27" t="s">
        <v>107</v>
      </c>
      <c r="G7" s="279" t="s">
        <v>22</v>
      </c>
      <c r="H7" s="280"/>
      <c r="I7" s="137" t="s">
        <v>56</v>
      </c>
      <c r="J7" s="30"/>
      <c r="L7" s="314"/>
      <c r="M7" s="314"/>
      <c r="AC7">
        <v>4</v>
      </c>
      <c r="AD7" t="s">
        <v>21</v>
      </c>
    </row>
    <row r="8" spans="2:30" ht="15">
      <c r="B8" s="29">
        <f t="shared" si="1"/>
        <v>304</v>
      </c>
      <c r="C8" s="134" t="s">
        <v>96</v>
      </c>
      <c r="D8" s="27" t="s">
        <v>64</v>
      </c>
      <c r="E8" s="26" t="str">
        <f t="shared" si="0"/>
        <v>Bielak M.</v>
      </c>
      <c r="F8" s="27" t="s">
        <v>129</v>
      </c>
      <c r="G8" s="279" t="s">
        <v>20</v>
      </c>
      <c r="H8" s="280"/>
      <c r="I8" s="137" t="s">
        <v>60</v>
      </c>
      <c r="J8" s="30"/>
      <c r="L8" s="314"/>
      <c r="M8" s="314"/>
      <c r="AC8">
        <v>5</v>
      </c>
      <c r="AD8" t="s">
        <v>23</v>
      </c>
    </row>
    <row r="9" spans="2:30" ht="15">
      <c r="B9" s="29">
        <f t="shared" si="1"/>
        <v>305</v>
      </c>
      <c r="C9" s="134" t="s">
        <v>95</v>
      </c>
      <c r="D9" s="27" t="s">
        <v>98</v>
      </c>
      <c r="E9" s="26" t="str">
        <f t="shared" si="0"/>
        <v>Tižo M.</v>
      </c>
      <c r="F9" s="27" t="s">
        <v>129</v>
      </c>
      <c r="G9" s="279" t="s">
        <v>24</v>
      </c>
      <c r="H9" s="280"/>
      <c r="I9" s="138" t="s">
        <v>62</v>
      </c>
      <c r="J9" s="32"/>
      <c r="L9" s="314"/>
      <c r="M9" s="314"/>
      <c r="AC9">
        <v>6</v>
      </c>
      <c r="AD9" t="s">
        <v>25</v>
      </c>
    </row>
    <row r="10" spans="2:30" ht="15">
      <c r="B10" s="29">
        <f t="shared" si="1"/>
        <v>306</v>
      </c>
      <c r="C10" s="134" t="s">
        <v>127</v>
      </c>
      <c r="D10" s="27" t="s">
        <v>128</v>
      </c>
      <c r="E10" s="26" t="str">
        <f>C10&amp;" "&amp;LEFT(D10,1)&amp;"."</f>
        <v>Mochňacká Z.</v>
      </c>
      <c r="F10" s="27" t="s">
        <v>109</v>
      </c>
      <c r="G10" s="279" t="s">
        <v>26</v>
      </c>
      <c r="H10" s="280"/>
      <c r="I10" s="137" t="s">
        <v>61</v>
      </c>
      <c r="L10" s="314"/>
      <c r="M10" s="314"/>
      <c r="AC10">
        <v>7</v>
      </c>
      <c r="AD10" t="s">
        <v>27</v>
      </c>
    </row>
    <row r="11" spans="2:30" ht="15">
      <c r="B11" s="29">
        <f t="shared" si="1"/>
        <v>307</v>
      </c>
      <c r="C11" s="27"/>
      <c r="D11" s="27"/>
      <c r="E11" s="26" t="str">
        <f>C11&amp;" "&amp;LEFT(D11,1)&amp;"."</f>
        <v> .</v>
      </c>
      <c r="F11" s="27"/>
      <c r="G11" s="279"/>
      <c r="H11" s="280"/>
      <c r="I11" s="137"/>
      <c r="L11" s="314"/>
      <c r="M11" s="314"/>
      <c r="AC11">
        <v>8</v>
      </c>
      <c r="AD11" t="s">
        <v>28</v>
      </c>
    </row>
    <row r="12" spans="2:30" ht="15">
      <c r="B12" s="29">
        <f t="shared" si="1"/>
        <v>308</v>
      </c>
      <c r="C12" s="27"/>
      <c r="D12" s="27"/>
      <c r="E12" s="26" t="str">
        <f t="shared" si="0"/>
        <v> .</v>
      </c>
      <c r="F12" s="27"/>
      <c r="G12" s="317"/>
      <c r="H12" s="317"/>
      <c r="I12" s="137"/>
      <c r="L12" s="314"/>
      <c r="M12" s="314"/>
      <c r="AC12">
        <v>9</v>
      </c>
      <c r="AD12" t="s">
        <v>29</v>
      </c>
    </row>
    <row r="13" spans="2:30" ht="15">
      <c r="B13" s="29">
        <f t="shared" si="1"/>
        <v>309</v>
      </c>
      <c r="C13" s="27"/>
      <c r="D13" s="27"/>
      <c r="E13" s="26" t="str">
        <f t="shared" si="0"/>
        <v> .</v>
      </c>
      <c r="F13" s="27"/>
      <c r="G13" s="317"/>
      <c r="H13" s="317"/>
      <c r="I13" s="138"/>
      <c r="L13" s="314"/>
      <c r="M13" s="314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9">
        <f t="shared" si="1"/>
        <v>310</v>
      </c>
      <c r="C14" s="27"/>
      <c r="D14" s="27"/>
      <c r="E14" s="26" t="str">
        <f t="shared" si="0"/>
        <v> .</v>
      </c>
      <c r="F14" s="27"/>
      <c r="G14" s="317"/>
      <c r="H14" s="317"/>
      <c r="I14" s="137"/>
      <c r="L14" s="314"/>
      <c r="M14" s="314"/>
      <c r="N14" s="33"/>
      <c r="O14" s="33"/>
      <c r="P14" s="34"/>
      <c r="Q14" s="33"/>
      <c r="R14" s="34"/>
    </row>
    <row r="15" spans="2:18" ht="15">
      <c r="B15" s="29">
        <f t="shared" si="1"/>
        <v>311</v>
      </c>
      <c r="C15" s="27"/>
      <c r="D15" s="27"/>
      <c r="E15" s="26" t="str">
        <f t="shared" si="0"/>
        <v> .</v>
      </c>
      <c r="F15" s="27"/>
      <c r="G15" s="315"/>
      <c r="H15" s="316"/>
      <c r="I15" s="137"/>
      <c r="K15" s="139"/>
      <c r="L15" s="314"/>
      <c r="M15" s="314"/>
      <c r="N15" s="33"/>
      <c r="O15" s="33"/>
      <c r="P15" s="34"/>
      <c r="Q15" s="33"/>
      <c r="R15" s="34"/>
    </row>
    <row r="16" spans="2:18" ht="15">
      <c r="B16" s="29">
        <f t="shared" si="1"/>
        <v>312</v>
      </c>
      <c r="C16" s="134"/>
      <c r="D16" s="27"/>
      <c r="E16" s="26"/>
      <c r="F16" s="27"/>
      <c r="G16" s="315"/>
      <c r="H16" s="316"/>
      <c r="I16" s="137"/>
      <c r="K16" s="140"/>
      <c r="L16" s="314"/>
      <c r="M16" s="314"/>
      <c r="N16" s="33"/>
      <c r="O16" s="33"/>
      <c r="P16" s="34"/>
      <c r="Q16" s="33"/>
      <c r="R16" s="34"/>
    </row>
    <row r="17" spans="2:18" ht="15">
      <c r="B17" s="29">
        <f t="shared" si="1"/>
        <v>313</v>
      </c>
      <c r="C17" s="134"/>
      <c r="D17" s="27"/>
      <c r="E17" s="26"/>
      <c r="F17" s="27"/>
      <c r="G17" s="315"/>
      <c r="H17" s="316"/>
      <c r="I17" s="137"/>
      <c r="K17" s="140"/>
      <c r="L17" s="314"/>
      <c r="M17" s="314"/>
      <c r="N17" s="33"/>
      <c r="O17" s="33"/>
      <c r="P17" s="34"/>
      <c r="Q17" s="33"/>
      <c r="R17" s="34"/>
    </row>
    <row r="18" spans="2:18" ht="12.75">
      <c r="B18" s="29">
        <f t="shared" si="1"/>
        <v>314</v>
      </c>
      <c r="C18" s="27"/>
      <c r="D18" s="27"/>
      <c r="E18" s="26"/>
      <c r="F18" s="27"/>
      <c r="G18" s="317"/>
      <c r="H18" s="317"/>
      <c r="M18" s="34"/>
      <c r="N18" s="33"/>
      <c r="O18" s="33"/>
      <c r="P18" s="34"/>
      <c r="Q18" s="33"/>
      <c r="R18" s="34"/>
    </row>
    <row r="19" spans="2:18" ht="12.75">
      <c r="B19" s="29">
        <f t="shared" si="1"/>
        <v>315</v>
      </c>
      <c r="C19" s="27"/>
      <c r="D19" s="27"/>
      <c r="E19" s="26" t="str">
        <f>C19&amp;" "&amp;LEFT(D19,1)&amp;"."</f>
        <v> .</v>
      </c>
      <c r="F19" s="35"/>
      <c r="G19" s="317"/>
      <c r="H19" s="317"/>
      <c r="M19" s="34"/>
      <c r="N19" s="33"/>
      <c r="O19" s="33"/>
      <c r="P19" s="34"/>
      <c r="Q19" s="33"/>
      <c r="R19" s="34"/>
    </row>
    <row r="20" spans="2:18" ht="12.75">
      <c r="B20" s="29">
        <f t="shared" si="1"/>
        <v>316</v>
      </c>
      <c r="C20" s="27"/>
      <c r="D20" s="27"/>
      <c r="E20" s="26" t="str">
        <f>C20&amp;" "&amp;LEFT(D20,1)&amp;"."</f>
        <v> .</v>
      </c>
      <c r="F20" s="35"/>
      <c r="G20" s="317"/>
      <c r="H20" s="317"/>
      <c r="M20" s="34"/>
      <c r="N20" s="33"/>
      <c r="O20" s="33"/>
      <c r="P20" s="34"/>
      <c r="Q20" s="33"/>
      <c r="R20" s="34"/>
    </row>
    <row r="21" spans="2:18" ht="12.75">
      <c r="B21" s="29">
        <f t="shared" si="1"/>
        <v>317</v>
      </c>
      <c r="C21" s="26"/>
      <c r="D21" s="26"/>
      <c r="E21" s="26" t="str">
        <f aca="true" t="shared" si="2" ref="E21:E33">C21&amp;" "&amp;LEFT(D21,1)&amp;"."</f>
        <v> .</v>
      </c>
      <c r="F21" s="36"/>
      <c r="G21" s="317"/>
      <c r="H21" s="317"/>
      <c r="M21" s="34"/>
      <c r="N21" s="33"/>
      <c r="O21" s="33"/>
      <c r="P21" s="34"/>
      <c r="Q21" s="33"/>
      <c r="R21" s="34"/>
    </row>
    <row r="22" spans="2:18" ht="12.75">
      <c r="B22" s="29">
        <f t="shared" si="1"/>
        <v>318</v>
      </c>
      <c r="C22" s="26"/>
      <c r="D22" s="26"/>
      <c r="E22" s="26" t="str">
        <f t="shared" si="2"/>
        <v> .</v>
      </c>
      <c r="F22" s="36"/>
      <c r="G22" s="317"/>
      <c r="H22" s="317"/>
      <c r="M22" s="34"/>
      <c r="N22" s="33"/>
      <c r="O22" s="33"/>
      <c r="P22" s="34"/>
      <c r="Q22" s="33"/>
      <c r="R22" s="34"/>
    </row>
    <row r="23" spans="2:18" ht="12.75">
      <c r="B23" s="29">
        <f t="shared" si="1"/>
        <v>319</v>
      </c>
      <c r="C23" s="26"/>
      <c r="D23" s="26"/>
      <c r="E23" s="26" t="str">
        <f t="shared" si="2"/>
        <v> .</v>
      </c>
      <c r="F23" s="36"/>
      <c r="G23" s="317"/>
      <c r="H23" s="317"/>
      <c r="M23" s="34"/>
      <c r="N23" s="33"/>
      <c r="O23" s="33"/>
      <c r="P23" s="34"/>
      <c r="Q23" s="33"/>
      <c r="R23" s="34"/>
    </row>
    <row r="24" spans="2:8" ht="12.75">
      <c r="B24" s="29">
        <f t="shared" si="1"/>
        <v>320</v>
      </c>
      <c r="C24" s="37"/>
      <c r="D24" s="26"/>
      <c r="E24" s="26" t="str">
        <f t="shared" si="2"/>
        <v> .</v>
      </c>
      <c r="F24" s="36"/>
      <c r="G24" s="317"/>
      <c r="H24" s="317"/>
    </row>
    <row r="25" spans="2:8" ht="12.75">
      <c r="B25" s="29">
        <f t="shared" si="1"/>
        <v>321</v>
      </c>
      <c r="C25" s="37"/>
      <c r="D25" s="26"/>
      <c r="E25" s="26" t="str">
        <f t="shared" si="2"/>
        <v> .</v>
      </c>
      <c r="F25" s="36"/>
      <c r="G25" s="317"/>
      <c r="H25" s="317"/>
    </row>
    <row r="26" spans="2:8" ht="12.75">
      <c r="B26" s="29">
        <f t="shared" si="1"/>
        <v>322</v>
      </c>
      <c r="C26" s="26"/>
      <c r="D26" s="26"/>
      <c r="E26" s="26" t="str">
        <f t="shared" si="2"/>
        <v> .</v>
      </c>
      <c r="F26" s="36"/>
      <c r="G26" s="317"/>
      <c r="H26" s="317"/>
    </row>
    <row r="27" spans="2:8" ht="12.75">
      <c r="B27" s="29">
        <f t="shared" si="1"/>
        <v>323</v>
      </c>
      <c r="C27" s="26"/>
      <c r="D27" s="26"/>
      <c r="E27" s="26" t="str">
        <f t="shared" si="2"/>
        <v> .</v>
      </c>
      <c r="F27" s="36"/>
      <c r="G27" s="317"/>
      <c r="H27" s="317"/>
    </row>
    <row r="28" spans="2:13" ht="12.75">
      <c r="B28" s="29">
        <f t="shared" si="1"/>
        <v>324</v>
      </c>
      <c r="C28" s="26"/>
      <c r="D28" s="26"/>
      <c r="E28" s="26" t="str">
        <f t="shared" si="2"/>
        <v> .</v>
      </c>
      <c r="F28" s="36"/>
      <c r="G28" s="317"/>
      <c r="H28" s="317"/>
      <c r="M28" s="38"/>
    </row>
    <row r="29" spans="2:8" ht="12.75">
      <c r="B29" s="29">
        <f t="shared" si="1"/>
        <v>325</v>
      </c>
      <c r="C29" s="26"/>
      <c r="D29" s="26"/>
      <c r="E29" s="26" t="str">
        <f t="shared" si="2"/>
        <v> .</v>
      </c>
      <c r="F29" s="36"/>
      <c r="G29" s="317"/>
      <c r="H29" s="317"/>
    </row>
    <row r="30" spans="2:18" ht="12.75">
      <c r="B30" s="29">
        <f t="shared" si="1"/>
        <v>326</v>
      </c>
      <c r="C30" s="26"/>
      <c r="D30" s="26"/>
      <c r="E30" s="26" t="str">
        <f t="shared" si="2"/>
        <v> .</v>
      </c>
      <c r="F30" s="36"/>
      <c r="G30" s="317"/>
      <c r="H30" s="317"/>
      <c r="Q30" s="33"/>
      <c r="R30" s="34"/>
    </row>
    <row r="31" spans="2:15" ht="12.75">
      <c r="B31" s="29">
        <f t="shared" si="1"/>
        <v>327</v>
      </c>
      <c r="C31" s="26"/>
      <c r="D31" s="26"/>
      <c r="E31" s="26" t="str">
        <f>C31&amp;" "&amp;LEFT(D31,1)&amp;"."</f>
        <v> .</v>
      </c>
      <c r="F31" s="36"/>
      <c r="G31" s="318"/>
      <c r="H31" s="318"/>
      <c r="L31" s="39"/>
      <c r="M31" s="39"/>
      <c r="N31" s="39"/>
      <c r="O31" s="39"/>
    </row>
    <row r="32" spans="2:15" ht="12.75">
      <c r="B32" s="29">
        <f t="shared" si="1"/>
        <v>328</v>
      </c>
      <c r="C32" s="26"/>
      <c r="D32" s="26"/>
      <c r="E32" s="26" t="str">
        <f t="shared" si="2"/>
        <v> .</v>
      </c>
      <c r="F32" s="36"/>
      <c r="G32" s="317"/>
      <c r="H32" s="317"/>
      <c r="L32" s="39"/>
      <c r="M32" s="39"/>
      <c r="N32" s="39"/>
      <c r="O32" s="39"/>
    </row>
    <row r="33" spans="2:15" ht="12.75">
      <c r="B33" s="29">
        <f t="shared" si="1"/>
        <v>329</v>
      </c>
      <c r="C33" s="26"/>
      <c r="D33" s="26"/>
      <c r="E33" s="26" t="str">
        <f t="shared" si="2"/>
        <v> .</v>
      </c>
      <c r="F33" s="36"/>
      <c r="G33" s="317"/>
      <c r="H33" s="317"/>
      <c r="L33" s="39"/>
      <c r="M33" s="39"/>
      <c r="N33" s="39"/>
      <c r="O33" s="39"/>
    </row>
    <row r="34" spans="2:15" ht="15">
      <c r="B34" s="29">
        <f t="shared" si="1"/>
        <v>330</v>
      </c>
      <c r="C34" s="26"/>
      <c r="D34" s="26"/>
      <c r="E34" s="26" t="str">
        <f>C34&amp;" "&amp;LEFT(D34,1)&amp;"."</f>
        <v> .</v>
      </c>
      <c r="F34" s="36"/>
      <c r="G34" s="317"/>
      <c r="H34" s="317"/>
      <c r="L34" s="39"/>
      <c r="M34" s="40"/>
      <c r="N34" s="41"/>
      <c r="O34" s="39"/>
    </row>
    <row r="35" spans="2:15" ht="15">
      <c r="B35" s="29">
        <f t="shared" si="1"/>
        <v>331</v>
      </c>
      <c r="C35" s="26"/>
      <c r="D35" s="26"/>
      <c r="E35" s="26" t="str">
        <f>C35&amp;" "&amp;LEFT(D35,1)&amp;"."</f>
        <v> .</v>
      </c>
      <c r="F35" s="36"/>
      <c r="G35" s="317"/>
      <c r="H35" s="317"/>
      <c r="L35" s="39"/>
      <c r="M35" s="40"/>
      <c r="N35" s="41"/>
      <c r="O35" s="39"/>
    </row>
    <row r="36" spans="2:15" ht="15">
      <c r="B36" s="29">
        <f t="shared" si="1"/>
        <v>332</v>
      </c>
      <c r="C36" s="42"/>
      <c r="D36" s="42"/>
      <c r="E36" s="26" t="str">
        <f>C36&amp;" "&amp;LEFT(D36,1)&amp;"."</f>
        <v> .</v>
      </c>
      <c r="F36" s="36"/>
      <c r="G36" s="318"/>
      <c r="H36" s="318"/>
      <c r="L36" s="39"/>
      <c r="M36" s="40"/>
      <c r="N36" s="41"/>
      <c r="O36" s="39"/>
    </row>
    <row r="37" spans="2:15" ht="15">
      <c r="B37" s="29">
        <f t="shared" si="1"/>
        <v>333</v>
      </c>
      <c r="C37" s="42"/>
      <c r="D37" s="42"/>
      <c r="E37" s="26" t="str">
        <f aca="true" t="shared" si="3" ref="E37:E44">C37&amp;" "&amp;LEFT(D37,1)&amp;"."</f>
        <v> .</v>
      </c>
      <c r="F37" s="42"/>
      <c r="G37" s="318"/>
      <c r="H37" s="318"/>
      <c r="L37" s="39"/>
      <c r="M37" s="43"/>
      <c r="N37" s="41"/>
      <c r="O37" s="39"/>
    </row>
    <row r="38" spans="2:15" ht="15">
      <c r="B38" s="29">
        <f t="shared" si="1"/>
        <v>334</v>
      </c>
      <c r="C38" s="42"/>
      <c r="D38" s="42"/>
      <c r="E38" s="26" t="str">
        <f t="shared" si="3"/>
        <v> .</v>
      </c>
      <c r="F38" s="42"/>
      <c r="G38" s="318"/>
      <c r="H38" s="318"/>
      <c r="L38" s="39"/>
      <c r="M38" s="40"/>
      <c r="N38" s="41"/>
      <c r="O38" s="39"/>
    </row>
    <row r="39" spans="2:15" ht="15">
      <c r="B39" s="29">
        <f t="shared" si="1"/>
        <v>335</v>
      </c>
      <c r="C39" s="42"/>
      <c r="D39" s="42"/>
      <c r="E39" s="26" t="str">
        <f t="shared" si="3"/>
        <v> .</v>
      </c>
      <c r="F39" s="42"/>
      <c r="G39" s="318"/>
      <c r="H39" s="318"/>
      <c r="L39" s="39"/>
      <c r="M39" s="40"/>
      <c r="N39" s="41"/>
      <c r="O39" s="39"/>
    </row>
    <row r="40" spans="2:15" ht="15">
      <c r="B40" s="29">
        <f t="shared" si="1"/>
        <v>336</v>
      </c>
      <c r="C40" s="42"/>
      <c r="D40" s="42"/>
      <c r="E40" s="26" t="str">
        <f t="shared" si="3"/>
        <v> .</v>
      </c>
      <c r="F40" s="42"/>
      <c r="G40" s="318"/>
      <c r="H40" s="318"/>
      <c r="L40" s="39"/>
      <c r="M40" s="43"/>
      <c r="N40" s="41"/>
      <c r="O40" s="39"/>
    </row>
    <row r="41" spans="2:15" ht="15">
      <c r="B41" s="29">
        <f t="shared" si="1"/>
        <v>337</v>
      </c>
      <c r="C41" s="42"/>
      <c r="D41" s="42"/>
      <c r="E41" s="26" t="str">
        <f t="shared" si="3"/>
        <v> .</v>
      </c>
      <c r="F41" s="42"/>
      <c r="G41" s="318"/>
      <c r="H41" s="318"/>
      <c r="L41" s="39"/>
      <c r="M41" s="40"/>
      <c r="N41" s="41"/>
      <c r="O41" s="39"/>
    </row>
    <row r="42" spans="2:15" ht="15">
      <c r="B42" s="29">
        <f t="shared" si="1"/>
        <v>338</v>
      </c>
      <c r="C42" s="42"/>
      <c r="D42" s="42"/>
      <c r="E42" s="26" t="str">
        <f t="shared" si="3"/>
        <v> .</v>
      </c>
      <c r="F42" s="42"/>
      <c r="G42" s="318"/>
      <c r="H42" s="318"/>
      <c r="L42" s="39"/>
      <c r="M42" s="40"/>
      <c r="N42" s="41"/>
      <c r="O42" s="39"/>
    </row>
    <row r="43" spans="2:15" ht="15">
      <c r="B43" s="29">
        <f t="shared" si="1"/>
        <v>339</v>
      </c>
      <c r="C43" s="42"/>
      <c r="D43" s="42"/>
      <c r="E43" s="26" t="str">
        <f t="shared" si="3"/>
        <v> .</v>
      </c>
      <c r="F43" s="42"/>
      <c r="G43" s="318"/>
      <c r="H43" s="318"/>
      <c r="L43" s="39"/>
      <c r="M43" s="44"/>
      <c r="N43" s="45"/>
      <c r="O43" s="39"/>
    </row>
    <row r="44" spans="2:15" ht="15">
      <c r="B44" s="29">
        <f>B43+1</f>
        <v>340</v>
      </c>
      <c r="C44" s="42"/>
      <c r="D44" s="42"/>
      <c r="E44" s="26" t="str">
        <f t="shared" si="3"/>
        <v> .</v>
      </c>
      <c r="F44" s="42"/>
      <c r="G44" s="318"/>
      <c r="H44" s="318"/>
      <c r="L44" s="39"/>
      <c r="M44" s="44"/>
      <c r="N44" s="45"/>
      <c r="O44" s="39"/>
    </row>
  </sheetData>
  <sheetProtection selectLockedCells="1" selectUnlockedCells="1"/>
  <mergeCells count="35">
    <mergeCell ref="G44:H44"/>
    <mergeCell ref="G37:H37"/>
    <mergeCell ref="G38:H38"/>
    <mergeCell ref="G39:H39"/>
    <mergeCell ref="G40:H40"/>
    <mergeCell ref="G32:H32"/>
    <mergeCell ref="G33:H33"/>
    <mergeCell ref="G34:H34"/>
    <mergeCell ref="G35:H35"/>
    <mergeCell ref="G30:H30"/>
    <mergeCell ref="G43:H43"/>
    <mergeCell ref="G41:H41"/>
    <mergeCell ref="G42:H42"/>
    <mergeCell ref="G22:H22"/>
    <mergeCell ref="G23:H23"/>
    <mergeCell ref="G36:H36"/>
    <mergeCell ref="G25:H25"/>
    <mergeCell ref="G26:H26"/>
    <mergeCell ref="G27:H27"/>
    <mergeCell ref="G28:H28"/>
    <mergeCell ref="G29:H29"/>
    <mergeCell ref="G21:H21"/>
    <mergeCell ref="G31:H31"/>
    <mergeCell ref="G24:H24"/>
    <mergeCell ref="G13:H13"/>
    <mergeCell ref="G14:H14"/>
    <mergeCell ref="G15:H15"/>
    <mergeCell ref="G18:H18"/>
    <mergeCell ref="G19:H19"/>
    <mergeCell ref="G4:H4"/>
    <mergeCell ref="L6:M17"/>
    <mergeCell ref="G16:H16"/>
    <mergeCell ref="G17:H17"/>
    <mergeCell ref="G12:H12"/>
    <mergeCell ref="G20:H20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C2" sqref="C2:H2"/>
    </sheetView>
  </sheetViews>
  <sheetFormatPr defaultColWidth="9.00390625" defaultRowHeight="12.75"/>
  <cols>
    <col min="1" max="1" width="3.75390625" style="0" customWidth="1"/>
    <col min="2" max="2" width="18.75390625" style="0" bestFit="1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319" t="str">
        <f>"SKUPINY"&amp;" "&amp;"BC"&amp;'ÚDAJE BC3'!D8</f>
        <v>SKUPINY BC3</v>
      </c>
      <c r="B1" s="319"/>
      <c r="C1" s="319"/>
      <c r="D1" s="319"/>
      <c r="E1" s="319"/>
      <c r="F1" s="319"/>
      <c r="G1" s="319"/>
      <c r="H1" s="319"/>
      <c r="I1" s="319"/>
    </row>
    <row r="2" spans="1:8" ht="15" customHeight="1">
      <c r="A2" t="s">
        <v>31</v>
      </c>
      <c r="C2" s="320" t="str">
        <f>IF(ISTEXT('ÚDAJE BC3'!C7),'ÚDAJE BC3'!C7,"")</f>
        <v>3. ligové kolo 2017</v>
      </c>
      <c r="D2" s="320"/>
      <c r="E2" s="320"/>
      <c r="F2" s="320"/>
      <c r="G2" s="320"/>
      <c r="H2" s="320"/>
    </row>
    <row r="3" spans="1:11" ht="12.75" customHeight="1">
      <c r="A3" s="321"/>
      <c r="B3" s="321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32</v>
      </c>
      <c r="C5" s="31" t="s">
        <v>33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301</v>
      </c>
      <c r="C7" t="str">
        <f>INDEX(Rank,MATCH($C$5&amp;$A7,Posice,0),4)</f>
        <v>Burianek A.</v>
      </c>
      <c r="D7" t="str">
        <f>INDEX(Rank,MATCH($C$5&amp;$A7,Posice,0),5)</f>
        <v>ŠK Altius Bratislava</v>
      </c>
      <c r="E7" s="54"/>
      <c r="F7" s="56"/>
      <c r="G7" s="30"/>
      <c r="H7" t="str">
        <f>B7&amp;" "&amp;C7</f>
        <v>301 Burianek A.</v>
      </c>
      <c r="I7" s="54"/>
      <c r="J7" s="54"/>
      <c r="K7" s="48"/>
      <c r="L7" s="48"/>
      <c r="M7" s="48"/>
    </row>
    <row r="8" spans="1:13" ht="15.75" customHeight="1">
      <c r="A8" s="55">
        <v>2</v>
      </c>
      <c r="B8" s="251">
        <f>INDEX(Rank,MATCH($C$5&amp;$A8,Posice,0),1)</f>
        <v>304</v>
      </c>
      <c r="C8" s="252" t="str">
        <f>INDEX(Rank,MATCH($C$5&amp;$A8,Posice,0),4)</f>
        <v>Bielak M.</v>
      </c>
      <c r="D8" s="252" t="str">
        <f>INDEX(Rank,MATCH($C$5&amp;$A8,Posice,0),5)</f>
        <v>ŠK OMD v SR Bratislava</v>
      </c>
      <c r="E8" s="250"/>
      <c r="F8" s="250"/>
      <c r="G8" s="251"/>
      <c r="H8" t="str">
        <f aca="true" t="shared" si="0" ref="H8:H18">B8&amp;" "&amp;C8</f>
        <v>304 Bielak M.</v>
      </c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305</v>
      </c>
      <c r="C9" t="str">
        <f>INDEX(Rank,MATCH($C$5&amp;$A9,Posice,0),4)</f>
        <v>Tižo M.</v>
      </c>
      <c r="D9" t="str">
        <f>INDEX(Rank,MATCH($C$5&amp;$A9,Posice,0),5)</f>
        <v>ŠK OMD v SR Bratislava</v>
      </c>
      <c r="E9" s="54"/>
      <c r="F9" s="56"/>
      <c r="G9" s="30"/>
      <c r="H9" t="str">
        <f t="shared" si="0"/>
        <v>305 Tižo M.</v>
      </c>
      <c r="I9" s="54"/>
      <c r="J9" s="54"/>
      <c r="K9" s="48"/>
      <c r="L9" s="48"/>
      <c r="M9" s="48"/>
    </row>
    <row r="10" spans="1:13" ht="15.75" customHeight="1">
      <c r="A10" s="55">
        <v>4</v>
      </c>
      <c r="B10" s="30" t="e">
        <f>INDEX(Rank,MATCH($C$5&amp;$A10,Posice,0),1)</f>
        <v>#N/A</v>
      </c>
      <c r="C10" t="e">
        <f>INDEX(Rank,MATCH($C$5&amp;$A10,Posice,0),4)</f>
        <v>#N/A</v>
      </c>
      <c r="D10" t="e">
        <f>INDEX(Rank,MATCH($C$5&amp;$A10,Posice,0),5)</f>
        <v>#N/A</v>
      </c>
      <c r="E10" s="54"/>
      <c r="F10" s="56"/>
      <c r="G10" s="30"/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30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I12" s="54"/>
      <c r="J12" s="54"/>
      <c r="K12" s="48"/>
      <c r="L12" s="48"/>
      <c r="M12" s="48"/>
    </row>
    <row r="13" spans="1:13" ht="15.75" customHeight="1">
      <c r="A13" s="55"/>
      <c r="B13" s="31" t="s">
        <v>32</v>
      </c>
      <c r="C13" s="31" t="s">
        <v>34</v>
      </c>
      <c r="D13" s="31"/>
      <c r="E13" s="51"/>
      <c r="F13" s="52"/>
      <c r="G13" s="3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49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302</v>
      </c>
      <c r="C15" t="str">
        <f>INDEX(Rank,MATCH($C$13&amp;$A15,Posice,0),4)</f>
        <v>Klohna B.</v>
      </c>
      <c r="D15" t="str">
        <f>INDEX(Rank,MATCH($C$13&amp;$A15,Posice,0),5)</f>
        <v>ŠK ZOM Prešov</v>
      </c>
      <c r="E15" s="54"/>
      <c r="F15" s="56"/>
      <c r="G15" s="30"/>
      <c r="H15" t="str">
        <f t="shared" si="0"/>
        <v>302 Klohna B.</v>
      </c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303</v>
      </c>
      <c r="C16" t="str">
        <f>INDEX(Rank,MATCH($C$13&amp;$A16,Posice,0),4)</f>
        <v>Rostašová E.</v>
      </c>
      <c r="D16" t="str">
        <f>INDEX(Rank,MATCH($C$13&amp;$A16,Posice,0),5)</f>
        <v>ŠK Altius Bratislava</v>
      </c>
      <c r="E16" s="54"/>
      <c r="F16" s="56"/>
      <c r="G16" s="30"/>
      <c r="H16" t="str">
        <f t="shared" si="0"/>
        <v>303 Rostašová E.</v>
      </c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306</v>
      </c>
      <c r="C17" t="str">
        <f>INDEX(Rank,MATCH($C$13&amp;$A17,Posice,0),4)</f>
        <v>Mochňacká Z.</v>
      </c>
      <c r="D17" t="str">
        <f>INDEX(Rank,MATCH($C$13&amp;$A17,Posice,0),5)</f>
        <v>ŠK ZOM Prešov</v>
      </c>
      <c r="E17" s="54"/>
      <c r="F17" s="56"/>
      <c r="G17" s="30"/>
      <c r="H17" t="str">
        <f t="shared" si="0"/>
        <v>306 Mochňacká Z.</v>
      </c>
      <c r="I17" s="54"/>
      <c r="J17" s="54"/>
      <c r="K17" s="48"/>
      <c r="L17" s="48"/>
      <c r="M17" s="48"/>
    </row>
    <row r="18" spans="1:13" ht="15.75" customHeight="1">
      <c r="A18" s="55">
        <v>4</v>
      </c>
      <c r="B18" s="30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E18" s="54"/>
      <c r="F18" s="56"/>
      <c r="G18" s="30"/>
      <c r="H18" t="e">
        <f t="shared" si="0"/>
        <v>#N/A</v>
      </c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32</v>
      </c>
      <c r="C21" s="31" t="s">
        <v>35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E23" s="54"/>
      <c r="F23" s="56"/>
      <c r="G23" s="57"/>
      <c r="H23" s="54"/>
      <c r="I23" s="54"/>
      <c r="J23" s="54"/>
      <c r="K23" s="48"/>
      <c r="L23" s="48"/>
      <c r="M23" s="48"/>
    </row>
    <row r="24" spans="1:13" ht="15.75" customHeight="1">
      <c r="A24" s="55">
        <v>2</v>
      </c>
      <c r="B24" s="30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E24" s="54"/>
      <c r="F24" s="56"/>
      <c r="G24" s="57"/>
      <c r="H24" s="54"/>
      <c r="I24" s="54"/>
      <c r="J24" s="54"/>
      <c r="K24" s="48"/>
      <c r="L24" s="48"/>
      <c r="M24" s="48"/>
    </row>
    <row r="25" spans="1:13" ht="15.75" customHeight="1">
      <c r="A25" s="55">
        <v>3</v>
      </c>
      <c r="B25" s="30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E25" s="54"/>
      <c r="F25" s="56"/>
      <c r="G25" s="57"/>
      <c r="H25" s="54"/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s="54"/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32</v>
      </c>
      <c r="C29" s="31" t="s">
        <v>36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s="54"/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s="54"/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s="54"/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s="54"/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19:I19 G23:I27 G31:I35 I15:I18 I7:I11">
    <cfRule type="expression" priority="10" dxfId="27" stopIfTrue="1">
      <formula>ISERROR($G7)</formula>
    </cfRule>
  </conditionalFormatting>
  <conditionalFormatting sqref="B15:D19 B23:D27 B31:D35 B7:D7 B9:D11">
    <cfRule type="expression" priority="11" dxfId="27" stopIfTrue="1">
      <formula>ISERROR($B7)</formula>
    </cfRule>
  </conditionalFormatting>
  <conditionalFormatting sqref="B5:C5 B13:C13 B21:C21 B29:C29">
    <cfRule type="expression" priority="12" dxfId="27" stopIfTrue="1">
      <formula>ISERROR($B7)</formula>
    </cfRule>
  </conditionalFormatting>
  <conditionalFormatting sqref="B6:D6 B14:D14 B22:D22 B30:D30 H6 H22 H30">
    <cfRule type="expression" priority="13" dxfId="28" stopIfTrue="1">
      <formula>ISERROR($B7)</formula>
    </cfRule>
  </conditionalFormatting>
  <conditionalFormatting sqref="G5:I5 G21:I21 G29:I29 I13">
    <cfRule type="expression" priority="14" dxfId="27" stopIfTrue="1">
      <formula>ISERROR($G7)</formula>
    </cfRule>
  </conditionalFormatting>
  <conditionalFormatting sqref="G6 G22 G30 I6 I14 I22 I30">
    <cfRule type="expression" priority="15" dxfId="28" stopIfTrue="1">
      <formula>ISERROR($G7)</formula>
    </cfRule>
  </conditionalFormatting>
  <conditionalFormatting sqref="H7:H18">
    <cfRule type="expression" priority="7" dxfId="27" stopIfTrue="1">
      <formula>ISERROR($B7)</formula>
    </cfRule>
  </conditionalFormatting>
  <conditionalFormatting sqref="G7 G15:G18 G9:G11">
    <cfRule type="expression" priority="4" dxfId="27" stopIfTrue="1">
      <formula>ISERROR($B7)</formula>
    </cfRule>
  </conditionalFormatting>
  <conditionalFormatting sqref="G13">
    <cfRule type="expression" priority="5" dxfId="27" stopIfTrue="1">
      <formula>ISERROR($B15)</formula>
    </cfRule>
  </conditionalFormatting>
  <conditionalFormatting sqref="G14">
    <cfRule type="expression" priority="6" dxfId="28" stopIfTrue="1">
      <formula>ISERROR($B15)</formula>
    </cfRule>
  </conditionalFormatting>
  <conditionalFormatting sqref="B8:D8">
    <cfRule type="expression" priority="3" dxfId="27" stopIfTrue="1">
      <formula>ISERROR($B8)</formula>
    </cfRule>
  </conditionalFormatting>
  <conditionalFormatting sqref="G8">
    <cfRule type="expression" priority="1" dxfId="27" stopIfTrue="1">
      <formula>ISERROR($B8)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2">
      <selection activeCell="AF8" sqref="AF8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22"/>
      <c r="C1" s="322"/>
      <c r="D1" s="85" t="s">
        <v>37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23">
        <v>1</v>
      </c>
      <c r="G3" s="323"/>
      <c r="H3" s="323"/>
      <c r="I3" s="323">
        <v>2</v>
      </c>
      <c r="J3" s="323"/>
      <c r="K3" s="323"/>
      <c r="L3" s="323">
        <v>3</v>
      </c>
      <c r="M3" s="323"/>
      <c r="N3" s="323"/>
      <c r="O3" s="323"/>
      <c r="P3" s="323"/>
      <c r="Q3" s="323"/>
      <c r="R3" s="324"/>
      <c r="S3" s="324"/>
      <c r="T3" s="324"/>
      <c r="U3" s="91" t="s">
        <v>38</v>
      </c>
      <c r="V3" s="323" t="s">
        <v>39</v>
      </c>
      <c r="W3" s="323"/>
      <c r="X3" s="323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25">
        <v>1</v>
      </c>
      <c r="C4" s="326">
        <f>'SKUPINY BC3'!B7</f>
        <v>301</v>
      </c>
      <c r="D4" s="327" t="str">
        <f>'SKUPINY BC3'!C7</f>
        <v>Burianek A.</v>
      </c>
      <c r="E4" s="328" t="str">
        <f>'SKUPINY BC3'!D7</f>
        <v>ŠK Altius Bratislava</v>
      </c>
      <c r="F4" s="329"/>
      <c r="G4" s="329"/>
      <c r="H4" s="329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30">
        <f>IF(I4&gt;K4,1,0)+IF(L4&gt;N4,1,0)+IF(O4&gt;Q4,1,0)+IF(R4&gt;T4,1,0)+IF(I5&gt;K5,1,0)+IF(L5&gt;N5,1,0)+IF(O5&gt;Q5,1,0)+IF(R5&gt;T5,1,0)</f>
        <v>0</v>
      </c>
      <c r="V4" s="331">
        <f>SUM(I4,L4,O4,R4)</f>
        <v>0</v>
      </c>
      <c r="W4" s="332" t="s">
        <v>45</v>
      </c>
      <c r="X4" s="333">
        <f>SUM(K4,N4,Q4,T4)</f>
        <v>0</v>
      </c>
      <c r="Y4" s="334">
        <f>U4/$D$16</f>
        <v>0</v>
      </c>
      <c r="Z4" s="334">
        <f>(V4-X4)/$D$16</f>
        <v>0</v>
      </c>
      <c r="AA4" s="334">
        <f>V4/$D$16</f>
        <v>0</v>
      </c>
      <c r="AB4" s="335">
        <f>Y4*1000000+Z4*1000+AA4</f>
        <v>0</v>
      </c>
      <c r="AC4" s="336" t="e">
        <f>V4/X4</f>
        <v>#DIV/0!</v>
      </c>
      <c r="AD4" s="337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25"/>
      <c r="C5" s="326"/>
      <c r="D5" s="327"/>
      <c r="E5" s="328"/>
      <c r="F5" s="329"/>
      <c r="G5" s="329"/>
      <c r="H5" s="329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30"/>
      <c r="V5" s="331"/>
      <c r="W5" s="332"/>
      <c r="X5" s="333"/>
      <c r="Y5" s="334"/>
      <c r="Z5" s="334"/>
      <c r="AA5" s="334"/>
      <c r="AB5" s="335"/>
      <c r="AC5" s="336"/>
      <c r="AD5" s="337"/>
    </row>
    <row r="6" spans="2:30" ht="18" customHeight="1">
      <c r="B6" s="325">
        <v>2</v>
      </c>
      <c r="C6" s="326">
        <f>'SKUPINY BC3'!B8</f>
        <v>304</v>
      </c>
      <c r="D6" s="327" t="str">
        <f>'SKUPINY BC3'!C8</f>
        <v>Bielak M.</v>
      </c>
      <c r="E6" s="328" t="str">
        <f>'SKUPINY BC3'!D8</f>
        <v>ŠK OMD v SR Bratislava</v>
      </c>
      <c r="F6" s="101"/>
      <c r="G6" s="94" t="s">
        <v>45</v>
      </c>
      <c r="H6" s="102"/>
      <c r="I6" s="338"/>
      <c r="J6" s="338"/>
      <c r="K6" s="338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30">
        <f>IF(F6&gt;H6,1,0)+IF(L6&gt;N6,1,0)+IF(O6&gt;Q6,1,0)+IF(R6&gt;T6,1,0)+IF(F7&gt;H7,1,0)+IF(L7&gt;N7,1,0)+IF(O7&gt;Q7,1,0)+IF(R7&gt;T7,1,0)</f>
        <v>0</v>
      </c>
      <c r="V6" s="331">
        <f>SUM(F6,L6,O6,R6)</f>
        <v>0</v>
      </c>
      <c r="W6" s="332" t="s">
        <v>45</v>
      </c>
      <c r="X6" s="333">
        <f>SUM(H6,N6,Q6,T6)</f>
        <v>0</v>
      </c>
      <c r="Y6" s="334">
        <f>U6/$D$16</f>
        <v>0</v>
      </c>
      <c r="Z6" s="334">
        <f>(V6-X6)/$D$16</f>
        <v>0</v>
      </c>
      <c r="AA6" s="334">
        <f>V6/$D$16</f>
        <v>0</v>
      </c>
      <c r="AB6" s="335">
        <f>Y6*1000000+Z6*1000+AA6</f>
        <v>0</v>
      </c>
      <c r="AC6" s="336" t="e">
        <f>V6/X6</f>
        <v>#DIV/0!</v>
      </c>
      <c r="AD6" s="337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25"/>
      <c r="C7" s="326"/>
      <c r="D7" s="327"/>
      <c r="E7" s="328"/>
      <c r="F7" s="103"/>
      <c r="G7" s="98">
        <f aca="true" t="shared" si="0" ref="G7:G13">IF(ISNUMBER(F7),":","")</f>
      </c>
      <c r="H7" s="104"/>
      <c r="I7" s="338"/>
      <c r="J7" s="338"/>
      <c r="K7" s="338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30"/>
      <c r="V7" s="331"/>
      <c r="W7" s="332"/>
      <c r="X7" s="333"/>
      <c r="Y7" s="334"/>
      <c r="Z7" s="334"/>
      <c r="AA7" s="334"/>
      <c r="AB7" s="335"/>
      <c r="AC7" s="336"/>
      <c r="AD7" s="337"/>
    </row>
    <row r="8" spans="2:30" ht="18" customHeight="1">
      <c r="B8" s="325">
        <v>3</v>
      </c>
      <c r="C8" s="326">
        <f>'SKUPINY BC3'!B9</f>
        <v>305</v>
      </c>
      <c r="D8" s="327" t="str">
        <f>'SKUPINY BC3'!C9</f>
        <v>Tižo M.</v>
      </c>
      <c r="E8" s="328" t="str">
        <f>'SKUPINY BC3'!D9</f>
        <v>ŠK OMD v SR Bratislava</v>
      </c>
      <c r="F8" s="101"/>
      <c r="G8" s="94" t="s">
        <v>45</v>
      </c>
      <c r="H8" s="102"/>
      <c r="I8" s="101"/>
      <c r="J8" s="94" t="s">
        <v>45</v>
      </c>
      <c r="K8" s="102"/>
      <c r="L8" s="338"/>
      <c r="M8" s="338"/>
      <c r="N8" s="338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30">
        <f>IF(I8&gt;K8,1,0)+IF(F8&gt;H8,1,0)+IF(O8&gt;Q8,1,0)+IF(R8&gt;T8,1,0)+IF(I9&gt;K9,1,0)+IF(F9&gt;H9,1,0)+IF(O9&gt;Q9,1,0)+IF(R9&gt;T9,1,0)</f>
        <v>0</v>
      </c>
      <c r="V8" s="331">
        <f>SUM(F8,I8,O8,R8)</f>
        <v>0</v>
      </c>
      <c r="W8" s="332" t="s">
        <v>45</v>
      </c>
      <c r="X8" s="333">
        <f>SUM(H8,K8,Q8,T8)</f>
        <v>0</v>
      </c>
      <c r="Y8" s="334">
        <f>U8/$D$16</f>
        <v>0</v>
      </c>
      <c r="Z8" s="334">
        <f>(V8-X8)/$D$16</f>
        <v>0</v>
      </c>
      <c r="AA8" s="334">
        <f>V8/$D$16</f>
        <v>0</v>
      </c>
      <c r="AB8" s="335">
        <f>Y8*1000000+Z8*1000+AA8</f>
        <v>0</v>
      </c>
      <c r="AC8" s="336" t="e">
        <f>V8/X8</f>
        <v>#DIV/0!</v>
      </c>
      <c r="AD8" s="337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25"/>
      <c r="C9" s="326"/>
      <c r="D9" s="327"/>
      <c r="E9" s="328"/>
      <c r="F9" s="103"/>
      <c r="G9" s="98"/>
      <c r="H9" s="104"/>
      <c r="I9" s="105"/>
      <c r="J9" s="98">
        <f>IF(ISNUMBER(I9),":","")</f>
      </c>
      <c r="K9" s="104"/>
      <c r="L9" s="338"/>
      <c r="M9" s="338"/>
      <c r="N9" s="338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30"/>
      <c r="V9" s="331"/>
      <c r="W9" s="332"/>
      <c r="X9" s="333"/>
      <c r="Y9" s="334"/>
      <c r="Z9" s="334"/>
      <c r="AA9" s="334"/>
      <c r="AB9" s="335"/>
      <c r="AC9" s="336"/>
      <c r="AD9" s="337"/>
    </row>
    <row r="10" spans="2:30" ht="18" customHeight="1">
      <c r="B10" s="325">
        <v>4</v>
      </c>
      <c r="C10" s="326" t="e">
        <f>'SKUPINY BC3'!B10</f>
        <v>#N/A</v>
      </c>
      <c r="D10" s="327" t="e">
        <f>'SKUPINY BC3'!C10</f>
        <v>#N/A</v>
      </c>
      <c r="E10" s="328" t="e">
        <f>'SKUPINY BC3'!D10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38"/>
      <c r="P10" s="338"/>
      <c r="Q10" s="338"/>
      <c r="R10" s="93">
        <f>IF(ISNUMBER(Q12),Q12,"")</f>
      </c>
      <c r="S10" s="94">
        <f>IF(ISNUMBER(O12),":","")</f>
      </c>
      <c r="T10" s="96">
        <f>IF(ISNUMBER(O12),O12,"")</f>
      </c>
      <c r="U10" s="330">
        <f>IF(I10&gt;K10,1,0)+IF(L10&gt;N10,1,0)+IF(F10&gt;H10,1,0)+IF(R10&gt;T10,1,0)+IF(I11&gt;K11,1,0)+IF(L11&gt;N11,1,0)+IF(F11&gt;H11,1,0)+IF(R11&gt;T11,1,0)</f>
        <v>0</v>
      </c>
      <c r="V10" s="331">
        <f>SUM(F10,I10,L10,R10)</f>
        <v>0</v>
      </c>
      <c r="W10" s="332" t="s">
        <v>45</v>
      </c>
      <c r="X10" s="333">
        <f>SUM(H10,K10,N10,T10)</f>
        <v>0</v>
      </c>
      <c r="Y10" s="334">
        <f>U10/$D$16</f>
        <v>0</v>
      </c>
      <c r="Z10" s="334">
        <f>(V10-X10)/$D$16</f>
        <v>0</v>
      </c>
      <c r="AA10" s="334">
        <f>V10/$D$16</f>
        <v>0</v>
      </c>
      <c r="AB10" s="335">
        <f>IF(ISNA(D10),-10^9,Y10*1000000+Z10*1000+AA10)</f>
        <v>-1000000000</v>
      </c>
      <c r="AC10" s="336" t="e">
        <f>V10/X10</f>
        <v>#DIV/0!</v>
      </c>
      <c r="AD10" s="337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25"/>
      <c r="C11" s="326"/>
      <c r="D11" s="327"/>
      <c r="E11" s="328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38"/>
      <c r="P11" s="338"/>
      <c r="Q11" s="338"/>
      <c r="R11" s="97">
        <f>IF(ISNUMBER(Q13),Q13,"")</f>
      </c>
      <c r="S11" s="98">
        <f>IF(ISNUMBER(O13),":","")</f>
      </c>
      <c r="T11" s="100">
        <f>IF(ISNUMBER(O13),O13,"")</f>
      </c>
      <c r="U11" s="330"/>
      <c r="V11" s="331"/>
      <c r="W11" s="332"/>
      <c r="X11" s="333"/>
      <c r="Y11" s="334"/>
      <c r="Z11" s="334"/>
      <c r="AA11" s="334"/>
      <c r="AB11" s="335"/>
      <c r="AC11" s="336"/>
      <c r="AD11" s="337"/>
    </row>
    <row r="12" spans="2:30" ht="18" customHeight="1" hidden="1">
      <c r="B12" s="325">
        <v>5</v>
      </c>
      <c r="C12" s="326" t="e">
        <f>'SKUPINY BC3'!B19</f>
        <v>#N/A</v>
      </c>
      <c r="D12" s="327" t="e">
        <f>'SKUPINY BC3'!C35</f>
        <v>#N/A</v>
      </c>
      <c r="E12" s="328" t="e">
        <f>'SKUPINY BC3'!D35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39"/>
      <c r="S12" s="339"/>
      <c r="T12" s="339"/>
      <c r="U12" s="330">
        <f>IF(I12&gt;K12,1,0)+IF(L12&gt;N12,1,0)+IF(O12&gt;Q12,1,0)+IF(F12&gt;H12,1,0)+IF(I13&gt;K13,1,0)+IF(L13&gt;N13,1,0)+IF(O13&gt;Q13,1,0)+IF(F13&gt;H13,1,0)</f>
        <v>0</v>
      </c>
      <c r="V12" s="331">
        <f>SUM(F12,I12,L12,O12)</f>
        <v>0</v>
      </c>
      <c r="W12" s="332" t="s">
        <v>45</v>
      </c>
      <c r="X12" s="333">
        <f>SUM(H12,K12,N12,Q12)</f>
        <v>0</v>
      </c>
      <c r="Y12" s="334">
        <f>U12/$D$16</f>
        <v>0</v>
      </c>
      <c r="Z12" s="334">
        <f>(V12-X12)/$D$16</f>
        <v>0</v>
      </c>
      <c r="AA12" s="334">
        <f>V12/$D$16</f>
        <v>0</v>
      </c>
      <c r="AB12" s="335">
        <f>IF(ISNA(D12),-10^9,Y12*1000000+Z12*1000+AA12)</f>
        <v>-1000000000</v>
      </c>
      <c r="AC12" s="336" t="e">
        <f>V12/X12</f>
        <v>#DIV/0!</v>
      </c>
      <c r="AD12" s="337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25"/>
      <c r="C13" s="326"/>
      <c r="D13" s="327"/>
      <c r="E13" s="328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39"/>
      <c r="S13" s="339"/>
      <c r="T13" s="339"/>
      <c r="U13" s="330"/>
      <c r="V13" s="331"/>
      <c r="W13" s="332"/>
      <c r="X13" s="333"/>
      <c r="Y13" s="334"/>
      <c r="Z13" s="334"/>
      <c r="AA13" s="334"/>
      <c r="AB13" s="335"/>
      <c r="AC13" s="336"/>
      <c r="AD13" s="337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340">
        <f>IF(ISTEXT('ÚDAJE BC3'!C10),'ÚDAJE BC3'!C10,"")</f>
      </c>
      <c r="F17" s="340"/>
      <c r="G17" s="340"/>
      <c r="H17" s="340"/>
      <c r="I17" s="340"/>
      <c r="J17" s="340"/>
      <c r="K17" s="340"/>
      <c r="L17" s="67" t="s">
        <v>47</v>
      </c>
      <c r="M17" s="39"/>
      <c r="N17" s="39"/>
      <c r="P17" s="318" t="str">
        <f>IF(ISTEXT('ÚDAJE BC3'!C9),'ÚDAJE BC3'!C9,"")</f>
        <v>Ondrej Bašták Ďurán</v>
      </c>
      <c r="Q17" s="318"/>
      <c r="R17" s="318"/>
      <c r="S17" s="318"/>
      <c r="T17" s="318"/>
      <c r="U17" s="318"/>
      <c r="V17" s="68" t="s">
        <v>48</v>
      </c>
      <c r="AC17" s="341">
        <f>IF(ISNUMBER('ÚDAJE BC3'!C11),'ÚDAJE BC3'!C11,"")</f>
        <v>42876</v>
      </c>
      <c r="AD17" s="341"/>
    </row>
    <row r="19" spans="4:29" ht="12.75" customHeight="1">
      <c r="D19" s="342" t="s">
        <v>49</v>
      </c>
      <c r="E19" s="343"/>
      <c r="F19" s="343"/>
      <c r="G19" s="343"/>
      <c r="H19" s="343"/>
      <c r="I19" s="343"/>
      <c r="J19" s="343"/>
      <c r="K19" s="343"/>
      <c r="L19" s="343"/>
      <c r="M19" s="344"/>
      <c r="N19" s="69"/>
      <c r="O19" s="351" t="s">
        <v>2</v>
      </c>
      <c r="P19" s="351"/>
      <c r="Q19" s="351"/>
      <c r="R19" s="351"/>
      <c r="S19" s="351"/>
      <c r="T19" s="351"/>
      <c r="U19" s="351"/>
      <c r="V19" s="352">
        <f>IF(ISNUMBER('ÚDAJE BC3'!D8),'ÚDAJE BC3'!D8,"")</f>
        <v>3</v>
      </c>
      <c r="W19" s="352"/>
      <c r="X19" s="352"/>
      <c r="Y19" s="352"/>
      <c r="Z19" s="352"/>
      <c r="AA19" s="352"/>
      <c r="AB19" s="352"/>
      <c r="AC19" s="352"/>
    </row>
    <row r="20" spans="4:29" ht="12.75" customHeight="1">
      <c r="D20" s="345"/>
      <c r="E20" s="346"/>
      <c r="F20" s="346"/>
      <c r="G20" s="346"/>
      <c r="H20" s="346"/>
      <c r="I20" s="346"/>
      <c r="J20" s="346"/>
      <c r="K20" s="346"/>
      <c r="L20" s="346"/>
      <c r="M20" s="347"/>
      <c r="N20" s="69"/>
      <c r="O20" s="351"/>
      <c r="P20" s="351"/>
      <c r="Q20" s="351"/>
      <c r="R20" s="351"/>
      <c r="S20" s="351"/>
      <c r="T20" s="351"/>
      <c r="U20" s="351"/>
      <c r="V20" s="352"/>
      <c r="W20" s="352"/>
      <c r="X20" s="352"/>
      <c r="Y20" s="352"/>
      <c r="Z20" s="352"/>
      <c r="AA20" s="352"/>
      <c r="AB20" s="352"/>
      <c r="AC20" s="352"/>
    </row>
    <row r="21" spans="4:29" ht="12.75" customHeight="1">
      <c r="D21" s="345"/>
      <c r="E21" s="346"/>
      <c r="F21" s="346"/>
      <c r="G21" s="346"/>
      <c r="H21" s="346"/>
      <c r="I21" s="346"/>
      <c r="J21" s="346"/>
      <c r="K21" s="346"/>
      <c r="L21" s="346"/>
      <c r="M21" s="347"/>
      <c r="N21" s="69"/>
      <c r="O21" s="351"/>
      <c r="P21" s="351"/>
      <c r="Q21" s="351"/>
      <c r="R21" s="351"/>
      <c r="S21" s="351"/>
      <c r="T21" s="351"/>
      <c r="U21" s="351"/>
      <c r="V21" s="352"/>
      <c r="W21" s="352"/>
      <c r="X21" s="352"/>
      <c r="Y21" s="352"/>
      <c r="Z21" s="352"/>
      <c r="AA21" s="352"/>
      <c r="AB21" s="352"/>
      <c r="AC21" s="352"/>
    </row>
    <row r="22" spans="4:29" ht="12.75" customHeight="1">
      <c r="D22" s="345"/>
      <c r="E22" s="346"/>
      <c r="F22" s="346"/>
      <c r="G22" s="346"/>
      <c r="H22" s="346"/>
      <c r="I22" s="346"/>
      <c r="J22" s="346"/>
      <c r="K22" s="346"/>
      <c r="L22" s="346"/>
      <c r="M22" s="347"/>
      <c r="N22" s="69"/>
      <c r="O22" s="351"/>
      <c r="P22" s="351"/>
      <c r="Q22" s="351"/>
      <c r="R22" s="351"/>
      <c r="S22" s="351"/>
      <c r="T22" s="351"/>
      <c r="U22" s="351"/>
      <c r="V22" s="352"/>
      <c r="W22" s="352"/>
      <c r="X22" s="352"/>
      <c r="Y22" s="352"/>
      <c r="Z22" s="352"/>
      <c r="AA22" s="352"/>
      <c r="AB22" s="352"/>
      <c r="AC22" s="352"/>
    </row>
    <row r="23" spans="4:29" ht="12.75" customHeight="1">
      <c r="D23" s="345"/>
      <c r="E23" s="346"/>
      <c r="F23" s="346"/>
      <c r="G23" s="346"/>
      <c r="H23" s="346"/>
      <c r="I23" s="346"/>
      <c r="J23" s="346"/>
      <c r="K23" s="346"/>
      <c r="L23" s="346"/>
      <c r="M23" s="347"/>
      <c r="N23" s="69"/>
      <c r="O23" s="351"/>
      <c r="P23" s="351"/>
      <c r="Q23" s="351"/>
      <c r="R23" s="351"/>
      <c r="S23" s="351"/>
      <c r="T23" s="351"/>
      <c r="U23" s="351"/>
      <c r="V23" s="352"/>
      <c r="W23" s="352"/>
      <c r="X23" s="352"/>
      <c r="Y23" s="352"/>
      <c r="Z23" s="352"/>
      <c r="AA23" s="352"/>
      <c r="AB23" s="352"/>
      <c r="AC23" s="352"/>
    </row>
    <row r="24" spans="4:29" ht="12.75" customHeight="1">
      <c r="D24" s="345"/>
      <c r="E24" s="346"/>
      <c r="F24" s="346"/>
      <c r="G24" s="346"/>
      <c r="H24" s="346"/>
      <c r="I24" s="346"/>
      <c r="J24" s="346"/>
      <c r="K24" s="346"/>
      <c r="L24" s="346"/>
      <c r="M24" s="347"/>
      <c r="N24" s="69"/>
      <c r="O24" s="351"/>
      <c r="P24" s="351"/>
      <c r="Q24" s="351"/>
      <c r="R24" s="351"/>
      <c r="S24" s="351"/>
      <c r="T24" s="351"/>
      <c r="U24" s="351"/>
      <c r="V24" s="352"/>
      <c r="W24" s="352"/>
      <c r="X24" s="352"/>
      <c r="Y24" s="352"/>
      <c r="Z24" s="352"/>
      <c r="AA24" s="352"/>
      <c r="AB24" s="352"/>
      <c r="AC24" s="352"/>
    </row>
    <row r="25" spans="4:29" ht="12.75" customHeight="1">
      <c r="D25" s="345"/>
      <c r="E25" s="346"/>
      <c r="F25" s="346"/>
      <c r="G25" s="346"/>
      <c r="H25" s="346"/>
      <c r="I25" s="346"/>
      <c r="J25" s="346"/>
      <c r="K25" s="346"/>
      <c r="L25" s="346"/>
      <c r="M25" s="347"/>
      <c r="N25" s="69"/>
      <c r="O25" s="351"/>
      <c r="P25" s="351"/>
      <c r="Q25" s="351"/>
      <c r="R25" s="351"/>
      <c r="S25" s="351"/>
      <c r="T25" s="351"/>
      <c r="U25" s="351"/>
      <c r="V25" s="352"/>
      <c r="W25" s="352"/>
      <c r="X25" s="352"/>
      <c r="Y25" s="352"/>
      <c r="Z25" s="352"/>
      <c r="AA25" s="352"/>
      <c r="AB25" s="352"/>
      <c r="AC25" s="352"/>
    </row>
    <row r="26" spans="4:29" ht="12.75" customHeight="1">
      <c r="D26" s="345"/>
      <c r="E26" s="346"/>
      <c r="F26" s="346"/>
      <c r="G26" s="346"/>
      <c r="H26" s="346"/>
      <c r="I26" s="346"/>
      <c r="J26" s="346"/>
      <c r="K26" s="346"/>
      <c r="L26" s="346"/>
      <c r="M26" s="347"/>
      <c r="N26" s="69"/>
      <c r="O26" s="351"/>
      <c r="P26" s="351"/>
      <c r="Q26" s="351"/>
      <c r="R26" s="351"/>
      <c r="S26" s="351"/>
      <c r="T26" s="351"/>
      <c r="U26" s="351"/>
      <c r="V26" s="352"/>
      <c r="W26" s="352"/>
      <c r="X26" s="352"/>
      <c r="Y26" s="352"/>
      <c r="Z26" s="352"/>
      <c r="AA26" s="352"/>
      <c r="AB26" s="352"/>
      <c r="AC26" s="352"/>
    </row>
    <row r="27" spans="4:29" ht="12.75" customHeight="1">
      <c r="D27" s="348"/>
      <c r="E27" s="349"/>
      <c r="F27" s="349"/>
      <c r="G27" s="349"/>
      <c r="H27" s="349"/>
      <c r="I27" s="349"/>
      <c r="J27" s="349"/>
      <c r="K27" s="349"/>
      <c r="L27" s="349"/>
      <c r="M27" s="350"/>
      <c r="N27" s="70"/>
      <c r="O27" s="353" t="s">
        <v>50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22"/>
      <c r="C1" s="322"/>
      <c r="D1" s="85" t="s">
        <v>51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23">
        <v>1</v>
      </c>
      <c r="G3" s="323"/>
      <c r="H3" s="323"/>
      <c r="I3" s="323">
        <v>2</v>
      </c>
      <c r="J3" s="323"/>
      <c r="K3" s="323"/>
      <c r="L3" s="323">
        <v>3</v>
      </c>
      <c r="M3" s="323"/>
      <c r="N3" s="323"/>
      <c r="O3" s="323"/>
      <c r="P3" s="323"/>
      <c r="Q3" s="323"/>
      <c r="R3" s="324"/>
      <c r="S3" s="324"/>
      <c r="T3" s="324"/>
      <c r="U3" s="91" t="s">
        <v>38</v>
      </c>
      <c r="V3" s="323" t="s">
        <v>39</v>
      </c>
      <c r="W3" s="323"/>
      <c r="X3" s="323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25">
        <v>1</v>
      </c>
      <c r="C4" s="326">
        <f>'SKUPINY BC3'!B15</f>
        <v>302</v>
      </c>
      <c r="D4" s="327" t="str">
        <f>'SKUPINY BC3'!C15</f>
        <v>Klohna B.</v>
      </c>
      <c r="E4" s="328" t="str">
        <f>'SKUPINY BC3'!D15</f>
        <v>ŠK ZOM Prešov</v>
      </c>
      <c r="F4" s="329"/>
      <c r="G4" s="329"/>
      <c r="H4" s="329"/>
      <c r="I4" s="93"/>
      <c r="J4" s="94" t="s">
        <v>45</v>
      </c>
      <c r="K4" s="95"/>
      <c r="L4" s="93"/>
      <c r="M4" s="94" t="s">
        <v>45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30">
        <f>IF(I4&gt;K4,1,0)+IF(L4&gt;N4,1,0)+IF(O4&gt;Q4,1,0)+IF(R4&gt;T4,1,0)+IF(I5&gt;K5,1,0)+IF(L5&gt;N5,1,0)+IF(O5&gt;Q5,1,0)+IF(R5&gt;T5,1,0)</f>
        <v>0</v>
      </c>
      <c r="V4" s="331">
        <f>SUM(I4,L4,O4,R4)</f>
        <v>0</v>
      </c>
      <c r="W4" s="332" t="s">
        <v>45</v>
      </c>
      <c r="X4" s="333">
        <f>SUM(K4,N4,Q4,T4)</f>
        <v>0</v>
      </c>
      <c r="Y4" s="334">
        <f>U4/$D$16</f>
        <v>0</v>
      </c>
      <c r="Z4" s="334">
        <f>(V4-X4)/$D$16</f>
        <v>0</v>
      </c>
      <c r="AA4" s="334">
        <f>V4/$D$16</f>
        <v>0</v>
      </c>
      <c r="AB4" s="335">
        <f>Y4*1000000+Z4*1000+AA4</f>
        <v>0</v>
      </c>
      <c r="AC4" s="336" t="e">
        <f>V4/X4</f>
        <v>#DIV/0!</v>
      </c>
      <c r="AD4" s="337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25"/>
      <c r="C5" s="326"/>
      <c r="D5" s="327"/>
      <c r="E5" s="328"/>
      <c r="F5" s="329"/>
      <c r="G5" s="329"/>
      <c r="H5" s="329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30"/>
      <c r="V5" s="331"/>
      <c r="W5" s="332"/>
      <c r="X5" s="333"/>
      <c r="Y5" s="334"/>
      <c r="Z5" s="334"/>
      <c r="AA5" s="334"/>
      <c r="AB5" s="335"/>
      <c r="AC5" s="336"/>
      <c r="AD5" s="337"/>
    </row>
    <row r="6" spans="2:30" ht="18" customHeight="1">
      <c r="B6" s="325">
        <v>2</v>
      </c>
      <c r="C6" s="326">
        <f>'SKUPINY BC3'!B16</f>
        <v>303</v>
      </c>
      <c r="D6" s="327" t="str">
        <f>'SKUPINY BC3'!C16</f>
        <v>Rostašová E.</v>
      </c>
      <c r="E6" s="328" t="str">
        <f>'SKUPINY BC3'!D16</f>
        <v>ŠK Altius Bratislava</v>
      </c>
      <c r="F6" s="101"/>
      <c r="G6" s="94" t="s">
        <v>45</v>
      </c>
      <c r="H6" s="102"/>
      <c r="I6" s="338"/>
      <c r="J6" s="338"/>
      <c r="K6" s="338"/>
      <c r="L6" s="93"/>
      <c r="M6" s="94" t="s">
        <v>45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30">
        <f>IF(F6&gt;H6,1,0)+IF(L6&gt;N6,1,0)+IF(O6&gt;Q6,1,0)+IF(R6&gt;T6,1,0)+IF(F7&gt;H7,1,0)+IF(L7&gt;N7,1,0)+IF(O7&gt;Q7,1,0)+IF(R7&gt;T7,1,0)</f>
        <v>0</v>
      </c>
      <c r="V6" s="331">
        <f>SUM(F6,L6,O6,R6)</f>
        <v>0</v>
      </c>
      <c r="W6" s="332" t="s">
        <v>45</v>
      </c>
      <c r="X6" s="333">
        <f>SUM(H6,N6,Q6,T6)</f>
        <v>0</v>
      </c>
      <c r="Y6" s="334">
        <f>U6/$D$16</f>
        <v>0</v>
      </c>
      <c r="Z6" s="334">
        <f>(V6-X6)/$D$16</f>
        <v>0</v>
      </c>
      <c r="AA6" s="334">
        <f>V6/$D$16</f>
        <v>0</v>
      </c>
      <c r="AB6" s="335">
        <f>Y6*1000000+Z6*1000+AA6</f>
        <v>0</v>
      </c>
      <c r="AC6" s="336" t="e">
        <f>V6/X6</f>
        <v>#DIV/0!</v>
      </c>
      <c r="AD6" s="337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25"/>
      <c r="C7" s="326"/>
      <c r="D7" s="327"/>
      <c r="E7" s="328"/>
      <c r="F7" s="103"/>
      <c r="G7" s="98">
        <f aca="true" t="shared" si="0" ref="G7:G13">IF(ISNUMBER(F7),":","")</f>
      </c>
      <c r="H7" s="104"/>
      <c r="I7" s="338"/>
      <c r="J7" s="338"/>
      <c r="K7" s="338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30"/>
      <c r="V7" s="331"/>
      <c r="W7" s="332"/>
      <c r="X7" s="333"/>
      <c r="Y7" s="334"/>
      <c r="Z7" s="334"/>
      <c r="AA7" s="334"/>
      <c r="AB7" s="335"/>
      <c r="AC7" s="336"/>
      <c r="AD7" s="337"/>
    </row>
    <row r="8" spans="2:30" ht="18" customHeight="1">
      <c r="B8" s="325">
        <v>3</v>
      </c>
      <c r="C8" s="326">
        <f>'SKUPINY BC3'!B17</f>
        <v>306</v>
      </c>
      <c r="D8" s="327" t="str">
        <f>'SKUPINY BC3'!C17</f>
        <v>Mochňacká Z.</v>
      </c>
      <c r="E8" s="328" t="str">
        <f>'SKUPINY BC3'!D17</f>
        <v>ŠK ZOM Prešov</v>
      </c>
      <c r="F8" s="101"/>
      <c r="G8" s="94" t="s">
        <v>45</v>
      </c>
      <c r="H8" s="102"/>
      <c r="I8" s="101"/>
      <c r="J8" s="94" t="s">
        <v>45</v>
      </c>
      <c r="K8" s="102"/>
      <c r="L8" s="338"/>
      <c r="M8" s="338"/>
      <c r="N8" s="338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30">
        <f>IF(I8&gt;K8,1,0)+IF(F8&gt;H8,1,0)+IF(O8&gt;Q8,1,0)+IF(R8&gt;T8,1,0)+IF(I9&gt;K9,1,0)+IF(F9&gt;H9,1,0)+IF(O9&gt;Q9,1,0)+IF(R9&gt;T9,1,0)</f>
        <v>0</v>
      </c>
      <c r="V8" s="331">
        <f>SUM(F8,I8,O8,R8)</f>
        <v>0</v>
      </c>
      <c r="W8" s="332" t="s">
        <v>45</v>
      </c>
      <c r="X8" s="333">
        <f>SUM(H8,K8,Q8,T8)</f>
        <v>0</v>
      </c>
      <c r="Y8" s="334">
        <f>U8/$D$16</f>
        <v>0</v>
      </c>
      <c r="Z8" s="334">
        <f>(V8-X8)/$D$16</f>
        <v>0</v>
      </c>
      <c r="AA8" s="334">
        <f>V8/$D$16</f>
        <v>0</v>
      </c>
      <c r="AB8" s="335">
        <f>Y8*1000000+Z8*1000+AA8</f>
        <v>0</v>
      </c>
      <c r="AC8" s="336" t="e">
        <f>V8/X8</f>
        <v>#DIV/0!</v>
      </c>
      <c r="AD8" s="337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25"/>
      <c r="C9" s="326"/>
      <c r="D9" s="327"/>
      <c r="E9" s="328"/>
      <c r="F9" s="103"/>
      <c r="G9" s="98"/>
      <c r="H9" s="104"/>
      <c r="I9" s="105"/>
      <c r="J9" s="98">
        <f>IF(ISNUMBER(I9),":","")</f>
      </c>
      <c r="K9" s="104"/>
      <c r="L9" s="338"/>
      <c r="M9" s="338"/>
      <c r="N9" s="338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30"/>
      <c r="V9" s="331"/>
      <c r="W9" s="332"/>
      <c r="X9" s="333"/>
      <c r="Y9" s="334"/>
      <c r="Z9" s="334"/>
      <c r="AA9" s="334"/>
      <c r="AB9" s="335"/>
      <c r="AC9" s="336"/>
      <c r="AD9" s="337"/>
    </row>
    <row r="10" spans="2:30" ht="18" customHeight="1">
      <c r="B10" s="325">
        <v>4</v>
      </c>
      <c r="C10" s="326" t="e">
        <f>'SKUPINY BC3'!B18</f>
        <v>#N/A</v>
      </c>
      <c r="D10" s="327" t="e">
        <f>'SKUPINY BC3'!C18</f>
        <v>#N/A</v>
      </c>
      <c r="E10" s="328" t="e">
        <f>'SKUPINY BC3'!D18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38"/>
      <c r="P10" s="338"/>
      <c r="Q10" s="338"/>
      <c r="R10" s="93">
        <f>IF(ISNUMBER(Q12),Q12,"")</f>
      </c>
      <c r="S10" s="94">
        <f>IF(ISNUMBER(O12),":","")</f>
      </c>
      <c r="T10" s="96">
        <f>IF(ISNUMBER(O12),O12,"")</f>
      </c>
      <c r="U10" s="330">
        <f>IF(I10&gt;K10,1,0)+IF(L10&gt;N10,1,0)+IF(F10&gt;H10,1,0)+IF(R10&gt;T10,1,0)+IF(I11&gt;K11,1,0)+IF(L11&gt;N11,1,0)+IF(F11&gt;H11,1,0)+IF(R11&gt;T11,1,0)</f>
        <v>0</v>
      </c>
      <c r="V10" s="331">
        <f>SUM(F10,I10,L10,R10)</f>
        <v>0</v>
      </c>
      <c r="W10" s="332" t="s">
        <v>45</v>
      </c>
      <c r="X10" s="333">
        <f>SUM(H10,K10,N10,T10)</f>
        <v>0</v>
      </c>
      <c r="Y10" s="334">
        <f>U10/$D$16</f>
        <v>0</v>
      </c>
      <c r="Z10" s="334">
        <f>(V10-X10)/$D$16</f>
        <v>0</v>
      </c>
      <c r="AA10" s="334">
        <f>V10/$D$16</f>
        <v>0</v>
      </c>
      <c r="AB10" s="335">
        <f>IF(ISNA(D10),-10^9,Y10*1000000+Z10*1000+AA10)</f>
        <v>-1000000000</v>
      </c>
      <c r="AC10" s="336" t="e">
        <f>V10/X10</f>
        <v>#DIV/0!</v>
      </c>
      <c r="AD10" s="337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25"/>
      <c r="C11" s="326"/>
      <c r="D11" s="327"/>
      <c r="E11" s="328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38"/>
      <c r="P11" s="338"/>
      <c r="Q11" s="338"/>
      <c r="R11" s="97">
        <f>IF(ISNUMBER(Q13),Q13,"")</f>
      </c>
      <c r="S11" s="98">
        <f>IF(ISNUMBER(O13),":","")</f>
      </c>
      <c r="T11" s="100">
        <f>IF(ISNUMBER(O13),O13,"")</f>
      </c>
      <c r="U11" s="330"/>
      <c r="V11" s="331"/>
      <c r="W11" s="332"/>
      <c r="X11" s="333"/>
      <c r="Y11" s="334"/>
      <c r="Z11" s="334"/>
      <c r="AA11" s="334"/>
      <c r="AB11" s="335"/>
      <c r="AC11" s="336"/>
      <c r="AD11" s="337"/>
    </row>
    <row r="12" spans="2:30" ht="18" customHeight="1" hidden="1">
      <c r="B12" s="325">
        <v>5</v>
      </c>
      <c r="C12" s="326" t="e">
        <f>'SKUPINY BC3'!B19</f>
        <v>#N/A</v>
      </c>
      <c r="D12" s="327" t="e">
        <f>'SKUPINY BC3'!C35</f>
        <v>#N/A</v>
      </c>
      <c r="E12" s="328" t="e">
        <f>'SKUPINY BC3'!D35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39"/>
      <c r="S12" s="339"/>
      <c r="T12" s="339"/>
      <c r="U12" s="330">
        <f>IF(I12&gt;K12,1,0)+IF(L12&gt;N12,1,0)+IF(O12&gt;Q12,1,0)+IF(F12&gt;H12,1,0)+IF(I13&gt;K13,1,0)+IF(L13&gt;N13,1,0)+IF(O13&gt;Q13,1,0)+IF(F13&gt;H13,1,0)</f>
        <v>0</v>
      </c>
      <c r="V12" s="331">
        <f>SUM(F12,I12,L12,O12)</f>
        <v>0</v>
      </c>
      <c r="W12" s="332" t="s">
        <v>45</v>
      </c>
      <c r="X12" s="333">
        <f>SUM(H12,K12,N12,Q12)</f>
        <v>0</v>
      </c>
      <c r="Y12" s="334">
        <f>U12/$D$16</f>
        <v>0</v>
      </c>
      <c r="Z12" s="334">
        <f>(V12-X12)/$D$16</f>
        <v>0</v>
      </c>
      <c r="AA12" s="334">
        <f>V12/$D$16</f>
        <v>0</v>
      </c>
      <c r="AB12" s="335">
        <f>IF(ISNA(D12),-10^9,Y12*1000000+Z12*1000+AA12)</f>
        <v>-1000000000</v>
      </c>
      <c r="AC12" s="336" t="e">
        <f>V12/X12</f>
        <v>#DIV/0!</v>
      </c>
      <c r="AD12" s="337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25"/>
      <c r="C13" s="326"/>
      <c r="D13" s="327"/>
      <c r="E13" s="328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39"/>
      <c r="S13" s="339"/>
      <c r="T13" s="339"/>
      <c r="U13" s="330"/>
      <c r="V13" s="331"/>
      <c r="W13" s="332"/>
      <c r="X13" s="333"/>
      <c r="Y13" s="334"/>
      <c r="Z13" s="334"/>
      <c r="AA13" s="334"/>
      <c r="AB13" s="335"/>
      <c r="AC13" s="336"/>
      <c r="AD13" s="337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3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2</v>
      </c>
    </row>
    <row r="17" spans="4:30" ht="15" customHeight="1">
      <c r="D17" s="46" t="s">
        <v>46</v>
      </c>
      <c r="E17" s="340">
        <f>IF(ISTEXT('ÚDAJE BC3'!C10),'ÚDAJE BC3'!C10,"")</f>
      </c>
      <c r="F17" s="340"/>
      <c r="G17" s="340"/>
      <c r="H17" s="340"/>
      <c r="I17" s="340"/>
      <c r="J17" s="340"/>
      <c r="K17" s="340"/>
      <c r="L17" s="67" t="s">
        <v>47</v>
      </c>
      <c r="M17" s="39"/>
      <c r="N17" s="39"/>
      <c r="P17" s="318" t="str">
        <f>IF(ISTEXT('ÚDAJE BC3'!C9),'ÚDAJE BC3'!C9,"")</f>
        <v>Ondrej Bašták Ďurán</v>
      </c>
      <c r="Q17" s="318"/>
      <c r="R17" s="318"/>
      <c r="S17" s="318"/>
      <c r="T17" s="318"/>
      <c r="U17" s="318"/>
      <c r="V17" s="68" t="s">
        <v>48</v>
      </c>
      <c r="AC17" s="341">
        <f>IF(ISNUMBER('ÚDAJE BC3'!C11),'ÚDAJE BC3'!C11,"")</f>
        <v>42876</v>
      </c>
      <c r="AD17" s="341"/>
    </row>
    <row r="19" spans="4:29" ht="12.75" customHeight="1">
      <c r="D19" s="342" t="s">
        <v>49</v>
      </c>
      <c r="E19" s="343"/>
      <c r="F19" s="343"/>
      <c r="G19" s="343"/>
      <c r="H19" s="343"/>
      <c r="I19" s="343"/>
      <c r="J19" s="343"/>
      <c r="K19" s="343"/>
      <c r="L19" s="343"/>
      <c r="M19" s="344"/>
      <c r="N19" s="69"/>
      <c r="O19" s="351" t="s">
        <v>2</v>
      </c>
      <c r="P19" s="351"/>
      <c r="Q19" s="351"/>
      <c r="R19" s="351"/>
      <c r="S19" s="351"/>
      <c r="T19" s="351"/>
      <c r="U19" s="351"/>
      <c r="V19" s="352">
        <f>IF(ISNUMBER('ÚDAJE BC3'!D8),'ÚDAJE BC3'!D8,"")</f>
        <v>3</v>
      </c>
      <c r="W19" s="352"/>
      <c r="X19" s="352"/>
      <c r="Y19" s="352"/>
      <c r="Z19" s="352"/>
      <c r="AA19" s="352"/>
      <c r="AB19" s="352"/>
      <c r="AC19" s="352"/>
    </row>
    <row r="20" spans="4:29" ht="12.75" customHeight="1">
      <c r="D20" s="345"/>
      <c r="E20" s="346"/>
      <c r="F20" s="346"/>
      <c r="G20" s="346"/>
      <c r="H20" s="346"/>
      <c r="I20" s="346"/>
      <c r="J20" s="346"/>
      <c r="K20" s="346"/>
      <c r="L20" s="346"/>
      <c r="M20" s="347"/>
      <c r="N20" s="69"/>
      <c r="O20" s="351"/>
      <c r="P20" s="351"/>
      <c r="Q20" s="351"/>
      <c r="R20" s="351"/>
      <c r="S20" s="351"/>
      <c r="T20" s="351"/>
      <c r="U20" s="351"/>
      <c r="V20" s="352"/>
      <c r="W20" s="352"/>
      <c r="X20" s="352"/>
      <c r="Y20" s="352"/>
      <c r="Z20" s="352"/>
      <c r="AA20" s="352"/>
      <c r="AB20" s="352"/>
      <c r="AC20" s="352"/>
    </row>
    <row r="21" spans="4:29" ht="12.75" customHeight="1">
      <c r="D21" s="345"/>
      <c r="E21" s="346"/>
      <c r="F21" s="346"/>
      <c r="G21" s="346"/>
      <c r="H21" s="346"/>
      <c r="I21" s="346"/>
      <c r="J21" s="346"/>
      <c r="K21" s="346"/>
      <c r="L21" s="346"/>
      <c r="M21" s="347"/>
      <c r="N21" s="69"/>
      <c r="O21" s="351"/>
      <c r="P21" s="351"/>
      <c r="Q21" s="351"/>
      <c r="R21" s="351"/>
      <c r="S21" s="351"/>
      <c r="T21" s="351"/>
      <c r="U21" s="351"/>
      <c r="V21" s="352"/>
      <c r="W21" s="352"/>
      <c r="X21" s="352"/>
      <c r="Y21" s="352"/>
      <c r="Z21" s="352"/>
      <c r="AA21" s="352"/>
      <c r="AB21" s="352"/>
      <c r="AC21" s="352"/>
    </row>
    <row r="22" spans="4:29" ht="12.75" customHeight="1">
      <c r="D22" s="345"/>
      <c r="E22" s="346"/>
      <c r="F22" s="346"/>
      <c r="G22" s="346"/>
      <c r="H22" s="346"/>
      <c r="I22" s="346"/>
      <c r="J22" s="346"/>
      <c r="K22" s="346"/>
      <c r="L22" s="346"/>
      <c r="M22" s="347"/>
      <c r="N22" s="69"/>
      <c r="O22" s="351"/>
      <c r="P22" s="351"/>
      <c r="Q22" s="351"/>
      <c r="R22" s="351"/>
      <c r="S22" s="351"/>
      <c r="T22" s="351"/>
      <c r="U22" s="351"/>
      <c r="V22" s="352"/>
      <c r="W22" s="352"/>
      <c r="X22" s="352"/>
      <c r="Y22" s="352"/>
      <c r="Z22" s="352"/>
      <c r="AA22" s="352"/>
      <c r="AB22" s="352"/>
      <c r="AC22" s="352"/>
    </row>
    <row r="23" spans="4:29" ht="12.75" customHeight="1">
      <c r="D23" s="345"/>
      <c r="E23" s="346"/>
      <c r="F23" s="346"/>
      <c r="G23" s="346"/>
      <c r="H23" s="346"/>
      <c r="I23" s="346"/>
      <c r="J23" s="346"/>
      <c r="K23" s="346"/>
      <c r="L23" s="346"/>
      <c r="M23" s="347"/>
      <c r="N23" s="69"/>
      <c r="O23" s="351"/>
      <c r="P23" s="351"/>
      <c r="Q23" s="351"/>
      <c r="R23" s="351"/>
      <c r="S23" s="351"/>
      <c r="T23" s="351"/>
      <c r="U23" s="351"/>
      <c r="V23" s="352"/>
      <c r="W23" s="352"/>
      <c r="X23" s="352"/>
      <c r="Y23" s="352"/>
      <c r="Z23" s="352"/>
      <c r="AA23" s="352"/>
      <c r="AB23" s="352"/>
      <c r="AC23" s="352"/>
    </row>
    <row r="24" spans="4:29" ht="12.75" customHeight="1">
      <c r="D24" s="345"/>
      <c r="E24" s="346"/>
      <c r="F24" s="346"/>
      <c r="G24" s="346"/>
      <c r="H24" s="346"/>
      <c r="I24" s="346"/>
      <c r="J24" s="346"/>
      <c r="K24" s="346"/>
      <c r="L24" s="346"/>
      <c r="M24" s="347"/>
      <c r="N24" s="69"/>
      <c r="O24" s="351"/>
      <c r="P24" s="351"/>
      <c r="Q24" s="351"/>
      <c r="R24" s="351"/>
      <c r="S24" s="351"/>
      <c r="T24" s="351"/>
      <c r="U24" s="351"/>
      <c r="V24" s="352"/>
      <c r="W24" s="352"/>
      <c r="X24" s="352"/>
      <c r="Y24" s="352"/>
      <c r="Z24" s="352"/>
      <c r="AA24" s="352"/>
      <c r="AB24" s="352"/>
      <c r="AC24" s="352"/>
    </row>
    <row r="25" spans="4:29" ht="12.75" customHeight="1">
      <c r="D25" s="345"/>
      <c r="E25" s="346"/>
      <c r="F25" s="346"/>
      <c r="G25" s="346"/>
      <c r="H25" s="346"/>
      <c r="I25" s="346"/>
      <c r="J25" s="346"/>
      <c r="K25" s="346"/>
      <c r="L25" s="346"/>
      <c r="M25" s="347"/>
      <c r="N25" s="69"/>
      <c r="O25" s="351"/>
      <c r="P25" s="351"/>
      <c r="Q25" s="351"/>
      <c r="R25" s="351"/>
      <c r="S25" s="351"/>
      <c r="T25" s="351"/>
      <c r="U25" s="351"/>
      <c r="V25" s="352"/>
      <c r="W25" s="352"/>
      <c r="X25" s="352"/>
      <c r="Y25" s="352"/>
      <c r="Z25" s="352"/>
      <c r="AA25" s="352"/>
      <c r="AB25" s="352"/>
      <c r="AC25" s="352"/>
    </row>
    <row r="26" spans="4:29" ht="12.75" customHeight="1">
      <c r="D26" s="345"/>
      <c r="E26" s="346"/>
      <c r="F26" s="346"/>
      <c r="G26" s="346"/>
      <c r="H26" s="346"/>
      <c r="I26" s="346"/>
      <c r="J26" s="346"/>
      <c r="K26" s="346"/>
      <c r="L26" s="346"/>
      <c r="M26" s="347"/>
      <c r="N26" s="69"/>
      <c r="O26" s="351"/>
      <c r="P26" s="351"/>
      <c r="Q26" s="351"/>
      <c r="R26" s="351"/>
      <c r="S26" s="351"/>
      <c r="T26" s="351"/>
      <c r="U26" s="351"/>
      <c r="V26" s="352"/>
      <c r="W26" s="352"/>
      <c r="X26" s="352"/>
      <c r="Y26" s="352"/>
      <c r="Z26" s="352"/>
      <c r="AA26" s="352"/>
      <c r="AB26" s="352"/>
      <c r="AC26" s="352"/>
    </row>
    <row r="27" spans="4:29" ht="12.75" customHeight="1">
      <c r="D27" s="348"/>
      <c r="E27" s="349"/>
      <c r="F27" s="349"/>
      <c r="G27" s="349"/>
      <c r="H27" s="349"/>
      <c r="I27" s="349"/>
      <c r="J27" s="349"/>
      <c r="K27" s="349"/>
      <c r="L27" s="349"/>
      <c r="M27" s="350"/>
      <c r="N27" s="70"/>
      <c r="O27" s="353" t="s">
        <v>50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22"/>
      <c r="C1" s="322"/>
      <c r="D1" s="85" t="s">
        <v>65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23">
        <v>1</v>
      </c>
      <c r="G3" s="323"/>
      <c r="H3" s="323"/>
      <c r="I3" s="323">
        <v>2</v>
      </c>
      <c r="J3" s="323"/>
      <c r="K3" s="323"/>
      <c r="L3" s="323">
        <v>3</v>
      </c>
      <c r="M3" s="323"/>
      <c r="N3" s="323"/>
      <c r="O3" s="323">
        <v>4</v>
      </c>
      <c r="P3" s="323"/>
      <c r="Q3" s="323"/>
      <c r="R3" s="324"/>
      <c r="S3" s="324"/>
      <c r="T3" s="324"/>
      <c r="U3" s="91" t="s">
        <v>38</v>
      </c>
      <c r="V3" s="323" t="s">
        <v>39</v>
      </c>
      <c r="W3" s="323"/>
      <c r="X3" s="323"/>
      <c r="Y3" s="90" t="s">
        <v>40</v>
      </c>
      <c r="Z3" s="90" t="s">
        <v>41</v>
      </c>
      <c r="AA3" s="90" t="s">
        <v>42</v>
      </c>
      <c r="AB3" s="90"/>
      <c r="AC3" s="92" t="s">
        <v>43</v>
      </c>
      <c r="AD3" s="92" t="s">
        <v>44</v>
      </c>
    </row>
    <row r="4" spans="2:30" ht="18" customHeight="1">
      <c r="B4" s="325">
        <v>1</v>
      </c>
      <c r="C4" s="326" t="e">
        <f>'SKUPINY BC3'!B23</f>
        <v>#N/A</v>
      </c>
      <c r="D4" s="327" t="e">
        <f>'SKUPINY BC3'!C23</f>
        <v>#N/A</v>
      </c>
      <c r="E4" s="328" t="e">
        <f>'SKUPINY BC3'!D23</f>
        <v>#N/A</v>
      </c>
      <c r="F4" s="329"/>
      <c r="G4" s="329"/>
      <c r="H4" s="329"/>
      <c r="I4" s="93"/>
      <c r="J4" s="94" t="s">
        <v>45</v>
      </c>
      <c r="K4" s="95"/>
      <c r="L4" s="93"/>
      <c r="M4" s="94" t="s">
        <v>45</v>
      </c>
      <c r="N4" s="95"/>
      <c r="O4" s="93"/>
      <c r="P4" s="94" t="s">
        <v>45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330">
        <f>IF(I4&gt;K4,1,0)+IF(L4&gt;N4,1,0)+IF(O4&gt;Q4,1,0)+IF(R4&gt;T4,1,0)+IF(I5&gt;K5,1,0)+IF(L5&gt;N5,1,0)+IF(O5&gt;Q5,1,0)+IF(R5&gt;T5,1,0)</f>
        <v>0</v>
      </c>
      <c r="V4" s="331">
        <f>SUM(I4,L4,O4,R4)</f>
        <v>0</v>
      </c>
      <c r="W4" s="332" t="s">
        <v>45</v>
      </c>
      <c r="X4" s="333">
        <f>SUM(K4,N4,Q4,T4)</f>
        <v>0</v>
      </c>
      <c r="Y4" s="334">
        <f>U4/$D$16</f>
        <v>0</v>
      </c>
      <c r="Z4" s="334">
        <f>(V4-X4)/$D$16</f>
        <v>0</v>
      </c>
      <c r="AA4" s="334">
        <f>V4/$D$16</f>
        <v>0</v>
      </c>
      <c r="AB4" s="335">
        <f>Y4*1000000+Z4*1000+AA4</f>
        <v>0</v>
      </c>
      <c r="AC4" s="336" t="e">
        <f>V4/X4</f>
        <v>#DIV/0!</v>
      </c>
      <c r="AD4" s="337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25"/>
      <c r="C5" s="326"/>
      <c r="D5" s="327"/>
      <c r="E5" s="328"/>
      <c r="F5" s="329"/>
      <c r="G5" s="329"/>
      <c r="H5" s="329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30"/>
      <c r="V5" s="331"/>
      <c r="W5" s="332"/>
      <c r="X5" s="333"/>
      <c r="Y5" s="334"/>
      <c r="Z5" s="334"/>
      <c r="AA5" s="334"/>
      <c r="AB5" s="335"/>
      <c r="AC5" s="336"/>
      <c r="AD5" s="337"/>
    </row>
    <row r="6" spans="2:30" ht="18" customHeight="1">
      <c r="B6" s="325">
        <v>2</v>
      </c>
      <c r="C6" s="326" t="e">
        <f>'SKUPINY BC3'!B24</f>
        <v>#N/A</v>
      </c>
      <c r="D6" s="327" t="e">
        <f>'SKUPINY BC3'!C24</f>
        <v>#N/A</v>
      </c>
      <c r="E6" s="328" t="e">
        <f>'SKUPINY BC3'!D24</f>
        <v>#N/A</v>
      </c>
      <c r="F6" s="101"/>
      <c r="G6" s="94" t="s">
        <v>45</v>
      </c>
      <c r="H6" s="102"/>
      <c r="I6" s="338"/>
      <c r="J6" s="338"/>
      <c r="K6" s="338"/>
      <c r="L6" s="93"/>
      <c r="M6" s="94" t="s">
        <v>45</v>
      </c>
      <c r="N6" s="95"/>
      <c r="O6" s="93"/>
      <c r="P6" s="94" t="s">
        <v>45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330">
        <f>IF(F6&gt;H6,1,0)+IF(L6&gt;N6,1,0)+IF(O6&gt;Q6,1,0)+IF(R6&gt;T6,1,0)+IF(F7&gt;H7,1,0)+IF(L7&gt;N7,1,0)+IF(O7&gt;Q7,1,0)+IF(R7&gt;T7,1,0)</f>
        <v>0</v>
      </c>
      <c r="V6" s="331">
        <f>SUM(F6,L6,O6,R6)</f>
        <v>0</v>
      </c>
      <c r="W6" s="332" t="s">
        <v>45</v>
      </c>
      <c r="X6" s="333">
        <f>SUM(H6,N6,Q6,T6)</f>
        <v>0</v>
      </c>
      <c r="Y6" s="334">
        <f>U6/$D$16</f>
        <v>0</v>
      </c>
      <c r="Z6" s="334">
        <f>(V6-X6)/$D$16</f>
        <v>0</v>
      </c>
      <c r="AA6" s="334">
        <f>V6/$D$16</f>
        <v>0</v>
      </c>
      <c r="AB6" s="335">
        <f>Y6*1000000+Z6*1000+AA6</f>
        <v>0</v>
      </c>
      <c r="AC6" s="336" t="e">
        <f>V6/X6</f>
        <v>#DIV/0!</v>
      </c>
      <c r="AD6" s="337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25"/>
      <c r="C7" s="326"/>
      <c r="D7" s="327"/>
      <c r="E7" s="328"/>
      <c r="F7" s="103"/>
      <c r="G7" s="98">
        <f aca="true" t="shared" si="0" ref="G7:G13">IF(ISNUMBER(F7),":","")</f>
      </c>
      <c r="H7" s="104"/>
      <c r="I7" s="338"/>
      <c r="J7" s="338"/>
      <c r="K7" s="338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30"/>
      <c r="V7" s="331"/>
      <c r="W7" s="332"/>
      <c r="X7" s="333"/>
      <c r="Y7" s="334"/>
      <c r="Z7" s="334"/>
      <c r="AA7" s="334"/>
      <c r="AB7" s="335"/>
      <c r="AC7" s="336"/>
      <c r="AD7" s="337"/>
    </row>
    <row r="8" spans="2:30" ht="18" customHeight="1">
      <c r="B8" s="325">
        <v>3</v>
      </c>
      <c r="C8" s="326" t="e">
        <f>'SKUPINY BC3'!B25</f>
        <v>#N/A</v>
      </c>
      <c r="D8" s="327" t="e">
        <f>'SKUPINY BC3'!C25</f>
        <v>#N/A</v>
      </c>
      <c r="E8" s="328" t="e">
        <f>'SKUPINY BC3'!D25</f>
        <v>#N/A</v>
      </c>
      <c r="F8" s="101"/>
      <c r="G8" s="94" t="s">
        <v>45</v>
      </c>
      <c r="H8" s="102"/>
      <c r="I8" s="101"/>
      <c r="J8" s="94" t="s">
        <v>45</v>
      </c>
      <c r="K8" s="102"/>
      <c r="L8" s="338"/>
      <c r="M8" s="338"/>
      <c r="N8" s="338"/>
      <c r="O8" s="93"/>
      <c r="P8" s="94" t="s">
        <v>45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330">
        <f>IF(I8&gt;K8,1,0)+IF(F8&gt;H8,1,0)+IF(O8&gt;Q8,1,0)+IF(R8&gt;T8,1,0)+IF(I9&gt;K9,1,0)+IF(F9&gt;H9,1,0)+IF(O9&gt;Q9,1,0)+IF(R9&gt;T9,1,0)</f>
        <v>0</v>
      </c>
      <c r="V8" s="331">
        <f>SUM(F8,I8,O8,R8)</f>
        <v>0</v>
      </c>
      <c r="W8" s="332" t="s">
        <v>45</v>
      </c>
      <c r="X8" s="333">
        <f>SUM(H8,K8,Q8,T8)</f>
        <v>0</v>
      </c>
      <c r="Y8" s="334">
        <f>U8/$D$16</f>
        <v>0</v>
      </c>
      <c r="Z8" s="334">
        <f>(V8-X8)/$D$16</f>
        <v>0</v>
      </c>
      <c r="AA8" s="334">
        <f>V8/$D$16</f>
        <v>0</v>
      </c>
      <c r="AB8" s="335">
        <f>Y8*1000000+Z8*1000+AA8</f>
        <v>0</v>
      </c>
      <c r="AC8" s="336" t="e">
        <f>V8/X8</f>
        <v>#DIV/0!</v>
      </c>
      <c r="AD8" s="337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25"/>
      <c r="C9" s="326"/>
      <c r="D9" s="327"/>
      <c r="E9" s="328"/>
      <c r="F9" s="103"/>
      <c r="G9" s="98" t="s">
        <v>45</v>
      </c>
      <c r="H9" s="104"/>
      <c r="I9" s="105"/>
      <c r="J9" s="98">
        <f>IF(ISNUMBER(I9),":","")</f>
      </c>
      <c r="K9" s="104"/>
      <c r="L9" s="338"/>
      <c r="M9" s="338"/>
      <c r="N9" s="338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30"/>
      <c r="V9" s="331"/>
      <c r="W9" s="332"/>
      <c r="X9" s="333"/>
      <c r="Y9" s="334"/>
      <c r="Z9" s="334"/>
      <c r="AA9" s="334"/>
      <c r="AB9" s="335"/>
      <c r="AC9" s="336"/>
      <c r="AD9" s="337"/>
    </row>
    <row r="10" spans="2:30" ht="18" customHeight="1">
      <c r="B10" s="325">
        <v>4</v>
      </c>
      <c r="C10" s="326" t="e">
        <f>'SKUPINY BC3'!B26</f>
        <v>#N/A</v>
      </c>
      <c r="D10" s="327" t="e">
        <f>'SKUPINY BC3'!C26</f>
        <v>#N/A</v>
      </c>
      <c r="E10" s="328" t="e">
        <f>'SKUPINY BC3'!D26</f>
        <v>#N/A</v>
      </c>
      <c r="F10" s="101"/>
      <c r="G10" s="94" t="s">
        <v>45</v>
      </c>
      <c r="H10" s="102"/>
      <c r="I10" s="101"/>
      <c r="J10" s="94" t="s">
        <v>45</v>
      </c>
      <c r="K10" s="102"/>
      <c r="L10" s="101"/>
      <c r="M10" s="94" t="s">
        <v>45</v>
      </c>
      <c r="N10" s="102"/>
      <c r="O10" s="338"/>
      <c r="P10" s="338"/>
      <c r="Q10" s="338"/>
      <c r="R10" s="93">
        <f>IF(ISNUMBER(Q12),Q12,"")</f>
      </c>
      <c r="S10" s="94">
        <f>IF(ISNUMBER(O12),":","")</f>
      </c>
      <c r="T10" s="96">
        <f>IF(ISNUMBER(O12),O12,"")</f>
      </c>
      <c r="U10" s="330">
        <f>IF(I10&gt;K10,1,0)+IF(L10&gt;N10,1,0)+IF(F10&gt;H10,1,0)+IF(R10&gt;T10,1,0)+IF(I11&gt;K11,1,0)+IF(L11&gt;N11,1,0)+IF(F11&gt;H11,1,0)+IF(R11&gt;T11,1,0)</f>
        <v>0</v>
      </c>
      <c r="V10" s="331">
        <f>SUM(F10,I10,L10,R10)</f>
        <v>0</v>
      </c>
      <c r="W10" s="332" t="s">
        <v>45</v>
      </c>
      <c r="X10" s="333">
        <f>SUM(H10,K10,N10,T10)</f>
        <v>0</v>
      </c>
      <c r="Y10" s="334">
        <f>U10/$D$16</f>
        <v>0</v>
      </c>
      <c r="Z10" s="334">
        <f>(V10-X10)/$D$16</f>
        <v>0</v>
      </c>
      <c r="AA10" s="334">
        <f>V10/$D$16</f>
        <v>0</v>
      </c>
      <c r="AB10" s="335">
        <f>IF(ISNA(D10),-10^9,Y10*1000000+Z10*1000+AA10)</f>
        <v>-1000000000</v>
      </c>
      <c r="AC10" s="336" t="e">
        <f>V10/X10</f>
        <v>#DIV/0!</v>
      </c>
      <c r="AD10" s="337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25"/>
      <c r="C11" s="326"/>
      <c r="D11" s="327"/>
      <c r="E11" s="328"/>
      <c r="F11" s="103"/>
      <c r="G11" s="98" t="s">
        <v>45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38"/>
      <c r="P11" s="338"/>
      <c r="Q11" s="338"/>
      <c r="R11" s="97">
        <f>IF(ISNUMBER(Q13),Q13,"")</f>
      </c>
      <c r="S11" s="98">
        <f>IF(ISNUMBER(O13),":","")</f>
      </c>
      <c r="T11" s="100">
        <f>IF(ISNUMBER(O13),O13,"")</f>
      </c>
      <c r="U11" s="330"/>
      <c r="V11" s="331"/>
      <c r="W11" s="332"/>
      <c r="X11" s="333"/>
      <c r="Y11" s="334"/>
      <c r="Z11" s="334"/>
      <c r="AA11" s="334"/>
      <c r="AB11" s="335"/>
      <c r="AC11" s="336"/>
      <c r="AD11" s="337"/>
    </row>
    <row r="12" spans="2:30" ht="18" customHeight="1" hidden="1">
      <c r="B12" s="325">
        <v>5</v>
      </c>
      <c r="C12" s="326" t="e">
        <f>'SKUPINY BC3'!B19</f>
        <v>#N/A</v>
      </c>
      <c r="D12" s="327" t="e">
        <f>'SKUPINY BC3'!C27</f>
        <v>#N/A</v>
      </c>
      <c r="E12" s="328" t="e">
        <f>'SKUPINY BC3'!D27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39"/>
      <c r="S12" s="339"/>
      <c r="T12" s="339"/>
      <c r="U12" s="330">
        <f>IF(I12&gt;K12,1,0)+IF(L12&gt;N12,1,0)+IF(O12&gt;Q12,1,0)+IF(F12&gt;H12,1,0)+IF(I13&gt;K13,1,0)+IF(L13&gt;N13,1,0)+IF(O13&gt;Q13,1,0)+IF(F13&gt;H13,1,0)</f>
        <v>0</v>
      </c>
      <c r="V12" s="331">
        <f>SUM(F12,I12,L12,O12)</f>
        <v>0</v>
      </c>
      <c r="W12" s="332" t="s">
        <v>45</v>
      </c>
      <c r="X12" s="333">
        <f>SUM(H12,K12,N12,Q12)</f>
        <v>0</v>
      </c>
      <c r="Y12" s="334">
        <f>U12/$D$16</f>
        <v>0</v>
      </c>
      <c r="Z12" s="334">
        <f>(V12-X12)/$D$16</f>
        <v>0</v>
      </c>
      <c r="AA12" s="334">
        <f>V12/$D$16</f>
        <v>0</v>
      </c>
      <c r="AB12" s="335">
        <f>IF(ISNA(D12),-10^9,Y12*1000000+Z12*1000+AA12)</f>
        <v>-1000000000</v>
      </c>
      <c r="AC12" s="336" t="e">
        <f>V12/X12</f>
        <v>#DIV/0!</v>
      </c>
      <c r="AD12" s="337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25"/>
      <c r="C13" s="326"/>
      <c r="D13" s="327"/>
      <c r="E13" s="328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39"/>
      <c r="S13" s="339"/>
      <c r="T13" s="339"/>
      <c r="U13" s="330"/>
      <c r="V13" s="331"/>
      <c r="W13" s="332"/>
      <c r="X13" s="333"/>
      <c r="Y13" s="334"/>
      <c r="Z13" s="334"/>
      <c r="AA13" s="334"/>
      <c r="AB13" s="335"/>
      <c r="AC13" s="336"/>
      <c r="AD13" s="337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0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-1</v>
      </c>
    </row>
    <row r="17" spans="4:30" ht="15" customHeight="1">
      <c r="D17" s="46" t="s">
        <v>46</v>
      </c>
      <c r="E17" s="340">
        <f>IF(ISTEXT('ÚDAJE BC3'!C10),'ÚDAJE BC3'!C10,"")</f>
      </c>
      <c r="F17" s="340"/>
      <c r="G17" s="340"/>
      <c r="H17" s="340"/>
      <c r="I17" s="340"/>
      <c r="J17" s="340"/>
      <c r="K17" s="340"/>
      <c r="L17" s="67" t="s">
        <v>47</v>
      </c>
      <c r="M17" s="39"/>
      <c r="N17" s="39"/>
      <c r="P17" s="318" t="str">
        <f>IF(ISTEXT('ÚDAJE BC3'!C9),'ÚDAJE BC3'!C9,"")</f>
        <v>Ondrej Bašták Ďurán</v>
      </c>
      <c r="Q17" s="318"/>
      <c r="R17" s="318"/>
      <c r="S17" s="318"/>
      <c r="T17" s="318"/>
      <c r="U17" s="318"/>
      <c r="V17" s="68" t="s">
        <v>48</v>
      </c>
      <c r="AC17" s="341">
        <f>IF(ISNUMBER('ÚDAJE BC3'!C11),'ÚDAJE BC3'!C11,"")</f>
        <v>42876</v>
      </c>
      <c r="AD17" s="341"/>
    </row>
    <row r="19" spans="4:29" ht="12.75" customHeight="1">
      <c r="D19" s="342" t="s">
        <v>49</v>
      </c>
      <c r="E19" s="343"/>
      <c r="F19" s="343"/>
      <c r="G19" s="343"/>
      <c r="H19" s="343"/>
      <c r="I19" s="343"/>
      <c r="J19" s="343"/>
      <c r="K19" s="343"/>
      <c r="L19" s="343"/>
      <c r="M19" s="344"/>
      <c r="N19" s="69"/>
      <c r="O19" s="351" t="s">
        <v>2</v>
      </c>
      <c r="P19" s="351"/>
      <c r="Q19" s="351"/>
      <c r="R19" s="351"/>
      <c r="S19" s="351"/>
      <c r="T19" s="351"/>
      <c r="U19" s="351"/>
      <c r="V19" s="352">
        <f>IF(ISNUMBER('ÚDAJE BC3'!D8),'ÚDAJE BC3'!D8,"")</f>
        <v>3</v>
      </c>
      <c r="W19" s="352"/>
      <c r="X19" s="352"/>
      <c r="Y19" s="352"/>
      <c r="Z19" s="352"/>
      <c r="AA19" s="352"/>
      <c r="AB19" s="352"/>
      <c r="AC19" s="352"/>
    </row>
    <row r="20" spans="4:29" ht="12.75" customHeight="1">
      <c r="D20" s="345"/>
      <c r="E20" s="346"/>
      <c r="F20" s="346"/>
      <c r="G20" s="346"/>
      <c r="H20" s="346"/>
      <c r="I20" s="346"/>
      <c r="J20" s="346"/>
      <c r="K20" s="346"/>
      <c r="L20" s="346"/>
      <c r="M20" s="347"/>
      <c r="N20" s="69"/>
      <c r="O20" s="351"/>
      <c r="P20" s="351"/>
      <c r="Q20" s="351"/>
      <c r="R20" s="351"/>
      <c r="S20" s="351"/>
      <c r="T20" s="351"/>
      <c r="U20" s="351"/>
      <c r="V20" s="352"/>
      <c r="W20" s="352"/>
      <c r="X20" s="352"/>
      <c r="Y20" s="352"/>
      <c r="Z20" s="352"/>
      <c r="AA20" s="352"/>
      <c r="AB20" s="352"/>
      <c r="AC20" s="352"/>
    </row>
    <row r="21" spans="4:29" ht="12.75" customHeight="1">
      <c r="D21" s="345"/>
      <c r="E21" s="346"/>
      <c r="F21" s="346"/>
      <c r="G21" s="346"/>
      <c r="H21" s="346"/>
      <c r="I21" s="346"/>
      <c r="J21" s="346"/>
      <c r="K21" s="346"/>
      <c r="L21" s="346"/>
      <c r="M21" s="347"/>
      <c r="N21" s="69"/>
      <c r="O21" s="351"/>
      <c r="P21" s="351"/>
      <c r="Q21" s="351"/>
      <c r="R21" s="351"/>
      <c r="S21" s="351"/>
      <c r="T21" s="351"/>
      <c r="U21" s="351"/>
      <c r="V21" s="352"/>
      <c r="W21" s="352"/>
      <c r="X21" s="352"/>
      <c r="Y21" s="352"/>
      <c r="Z21" s="352"/>
      <c r="AA21" s="352"/>
      <c r="AB21" s="352"/>
      <c r="AC21" s="352"/>
    </row>
    <row r="22" spans="4:29" ht="12.75" customHeight="1">
      <c r="D22" s="345"/>
      <c r="E22" s="346"/>
      <c r="F22" s="346"/>
      <c r="G22" s="346"/>
      <c r="H22" s="346"/>
      <c r="I22" s="346"/>
      <c r="J22" s="346"/>
      <c r="K22" s="346"/>
      <c r="L22" s="346"/>
      <c r="M22" s="347"/>
      <c r="N22" s="69"/>
      <c r="O22" s="351"/>
      <c r="P22" s="351"/>
      <c r="Q22" s="351"/>
      <c r="R22" s="351"/>
      <c r="S22" s="351"/>
      <c r="T22" s="351"/>
      <c r="U22" s="351"/>
      <c r="V22" s="352"/>
      <c r="W22" s="352"/>
      <c r="X22" s="352"/>
      <c r="Y22" s="352"/>
      <c r="Z22" s="352"/>
      <c r="AA22" s="352"/>
      <c r="AB22" s="352"/>
      <c r="AC22" s="352"/>
    </row>
    <row r="23" spans="4:29" ht="12.75" customHeight="1">
      <c r="D23" s="345"/>
      <c r="E23" s="346"/>
      <c r="F23" s="346"/>
      <c r="G23" s="346"/>
      <c r="H23" s="346"/>
      <c r="I23" s="346"/>
      <c r="J23" s="346"/>
      <c r="K23" s="346"/>
      <c r="L23" s="346"/>
      <c r="M23" s="347"/>
      <c r="N23" s="69"/>
      <c r="O23" s="351"/>
      <c r="P23" s="351"/>
      <c r="Q23" s="351"/>
      <c r="R23" s="351"/>
      <c r="S23" s="351"/>
      <c r="T23" s="351"/>
      <c r="U23" s="351"/>
      <c r="V23" s="352"/>
      <c r="W23" s="352"/>
      <c r="X23" s="352"/>
      <c r="Y23" s="352"/>
      <c r="Z23" s="352"/>
      <c r="AA23" s="352"/>
      <c r="AB23" s="352"/>
      <c r="AC23" s="352"/>
    </row>
    <row r="24" spans="4:29" ht="12.75" customHeight="1">
      <c r="D24" s="345"/>
      <c r="E24" s="346"/>
      <c r="F24" s="346"/>
      <c r="G24" s="346"/>
      <c r="H24" s="346"/>
      <c r="I24" s="346"/>
      <c r="J24" s="346"/>
      <c r="K24" s="346"/>
      <c r="L24" s="346"/>
      <c r="M24" s="347"/>
      <c r="N24" s="69"/>
      <c r="O24" s="351"/>
      <c r="P24" s="351"/>
      <c r="Q24" s="351"/>
      <c r="R24" s="351"/>
      <c r="S24" s="351"/>
      <c r="T24" s="351"/>
      <c r="U24" s="351"/>
      <c r="V24" s="352"/>
      <c r="W24" s="352"/>
      <c r="X24" s="352"/>
      <c r="Y24" s="352"/>
      <c r="Z24" s="352"/>
      <c r="AA24" s="352"/>
      <c r="AB24" s="352"/>
      <c r="AC24" s="352"/>
    </row>
    <row r="25" spans="4:29" ht="12.75" customHeight="1">
      <c r="D25" s="345"/>
      <c r="E25" s="346"/>
      <c r="F25" s="346"/>
      <c r="G25" s="346"/>
      <c r="H25" s="346"/>
      <c r="I25" s="346"/>
      <c r="J25" s="346"/>
      <c r="K25" s="346"/>
      <c r="L25" s="346"/>
      <c r="M25" s="347"/>
      <c r="N25" s="69"/>
      <c r="O25" s="351"/>
      <c r="P25" s="351"/>
      <c r="Q25" s="351"/>
      <c r="R25" s="351"/>
      <c r="S25" s="351"/>
      <c r="T25" s="351"/>
      <c r="U25" s="351"/>
      <c r="V25" s="352"/>
      <c r="W25" s="352"/>
      <c r="X25" s="352"/>
      <c r="Y25" s="352"/>
      <c r="Z25" s="352"/>
      <c r="AA25" s="352"/>
      <c r="AB25" s="352"/>
      <c r="AC25" s="352"/>
    </row>
    <row r="26" spans="4:29" ht="12.75" customHeight="1">
      <c r="D26" s="345"/>
      <c r="E26" s="346"/>
      <c r="F26" s="346"/>
      <c r="G26" s="346"/>
      <c r="H26" s="346"/>
      <c r="I26" s="346"/>
      <c r="J26" s="346"/>
      <c r="K26" s="346"/>
      <c r="L26" s="346"/>
      <c r="M26" s="347"/>
      <c r="N26" s="69"/>
      <c r="O26" s="351"/>
      <c r="P26" s="351"/>
      <c r="Q26" s="351"/>
      <c r="R26" s="351"/>
      <c r="S26" s="351"/>
      <c r="T26" s="351"/>
      <c r="U26" s="351"/>
      <c r="V26" s="352"/>
      <c r="W26" s="352"/>
      <c r="X26" s="352"/>
      <c r="Y26" s="352"/>
      <c r="Z26" s="352"/>
      <c r="AA26" s="352"/>
      <c r="AB26" s="352"/>
      <c r="AC26" s="352"/>
    </row>
    <row r="27" spans="4:29" ht="12.75" customHeight="1">
      <c r="D27" s="348"/>
      <c r="E27" s="349"/>
      <c r="F27" s="349"/>
      <c r="G27" s="349"/>
      <c r="H27" s="349"/>
      <c r="I27" s="349"/>
      <c r="J27" s="349"/>
      <c r="K27" s="349"/>
      <c r="L27" s="349"/>
      <c r="M27" s="350"/>
      <c r="N27" s="70"/>
      <c r="O27" s="353" t="s">
        <v>50</v>
      </c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</row>
  </sheetData>
  <sheetProtection/>
  <mergeCells count="89">
    <mergeCell ref="E17:K17"/>
    <mergeCell ref="P17:U17"/>
    <mergeCell ref="AC17:AD17"/>
    <mergeCell ref="D19:M27"/>
    <mergeCell ref="O19:U26"/>
    <mergeCell ref="V19:AC26"/>
    <mergeCell ref="O27:AC27"/>
    <mergeCell ref="Y12:Y13"/>
    <mergeCell ref="Z12:Z13"/>
    <mergeCell ref="AA12:AA13"/>
    <mergeCell ref="AB12:AB13"/>
    <mergeCell ref="AC12:AC13"/>
    <mergeCell ref="AD12:AD13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B10:AB11"/>
    <mergeCell ref="AC10:AC11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W8:W9"/>
    <mergeCell ref="X8:X9"/>
    <mergeCell ref="Y8:Y9"/>
    <mergeCell ref="Z8:Z9"/>
    <mergeCell ref="AA8:AA9"/>
    <mergeCell ref="AB8:AB9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C4:AC5"/>
    <mergeCell ref="AD4:AD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B1:C1"/>
    <mergeCell ref="F3:H3"/>
    <mergeCell ref="I3:K3"/>
    <mergeCell ref="L3:N3"/>
    <mergeCell ref="O3:Q3"/>
    <mergeCell ref="R3:T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W88"/>
  <sheetViews>
    <sheetView zoomScale="170" zoomScaleNormal="170" zoomScalePageLayoutView="0" workbookViewId="0" topLeftCell="D38">
      <selection activeCell="AR83" sqref="AR83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54" t="s">
        <v>52</v>
      </c>
      <c r="Q3" s="354"/>
      <c r="R3" s="354"/>
      <c r="S3" s="354"/>
      <c r="T3" s="354"/>
      <c r="U3" s="354"/>
      <c r="V3" s="354"/>
      <c r="W3" s="354"/>
      <c r="X3" s="355" t="s">
        <v>145</v>
      </c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54"/>
      <c r="Q4" s="354"/>
      <c r="R4" s="354"/>
      <c r="S4" s="354"/>
      <c r="T4" s="354"/>
      <c r="U4" s="354"/>
      <c r="V4" s="354"/>
      <c r="W4" s="354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54"/>
      <c r="Q5" s="354"/>
      <c r="R5" s="354"/>
      <c r="S5" s="354"/>
      <c r="T5" s="354"/>
      <c r="U5" s="354"/>
      <c r="V5" s="354"/>
      <c r="W5" s="354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54"/>
      <c r="Q6" s="354"/>
      <c r="R6" s="354"/>
      <c r="S6" s="354"/>
      <c r="T6" s="354"/>
      <c r="U6" s="354"/>
      <c r="V6" s="354"/>
      <c r="W6" s="354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61" t="s">
        <v>49</v>
      </c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106"/>
      <c r="BA14" s="106"/>
      <c r="BB14" s="356" t="s">
        <v>53</v>
      </c>
      <c r="BC14" s="356"/>
      <c r="BD14" s="357" t="str">
        <f>IF(ISNUMBER(AX27),IF(AX27+AZ29&gt;AX51+AZ50,AN27,AN51),"")</f>
        <v>Klohna B.</v>
      </c>
      <c r="BE14" s="357"/>
      <c r="BF14" s="357"/>
      <c r="BG14" s="357"/>
      <c r="BH14" s="357"/>
      <c r="BI14" s="357"/>
      <c r="BJ14" s="357"/>
      <c r="BK14" s="357"/>
      <c r="BL14" s="357"/>
      <c r="BM14" s="357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106"/>
      <c r="BA15" s="106"/>
      <c r="BB15" s="356"/>
      <c r="BC15" s="356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106"/>
      <c r="BA16" s="106"/>
      <c r="BB16" s="356"/>
      <c r="BC16" s="356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106"/>
      <c r="BA17" s="106"/>
      <c r="BB17" s="356"/>
      <c r="BC17" s="356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2"/>
      <c r="T18" s="172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2"/>
      <c r="T19" s="172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106"/>
      <c r="BA19" s="106"/>
      <c r="BB19" s="356" t="s">
        <v>54</v>
      </c>
      <c r="BC19" s="356"/>
      <c r="BD19" s="357" t="str">
        <f>IF(ISNUMBER(AX27),IF(AX27+AZ29&gt;AX51+AZ50,AN51,AN27),"")</f>
        <v>Burianek A.</v>
      </c>
      <c r="BE19" s="357"/>
      <c r="BF19" s="357"/>
      <c r="BG19" s="357"/>
      <c r="BH19" s="357"/>
      <c r="BI19" s="357"/>
      <c r="BJ19" s="357"/>
      <c r="BK19" s="357"/>
      <c r="BL19" s="357"/>
      <c r="BM19" s="357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2"/>
      <c r="T20" s="172"/>
      <c r="U20" s="180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109"/>
      <c r="BA20" s="106"/>
      <c r="BB20" s="356"/>
      <c r="BC20" s="356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2"/>
      <c r="T21" s="172"/>
      <c r="U21" s="180"/>
      <c r="V21" s="358" t="s">
        <v>55</v>
      </c>
      <c r="W21" s="358"/>
      <c r="X21" s="358"/>
      <c r="Y21" s="358"/>
      <c r="Z21" s="359" t="str">
        <f>'vysledky BC3'!B10</f>
        <v>Burianek A.</v>
      </c>
      <c r="AA21" s="360"/>
      <c r="AB21" s="360"/>
      <c r="AC21" s="360"/>
      <c r="AD21" s="360"/>
      <c r="AE21" s="360"/>
      <c r="AF21" s="360"/>
      <c r="AG21" s="360"/>
      <c r="AH21" s="360"/>
      <c r="AI21" s="360"/>
      <c r="AJ21" s="362">
        <v>7</v>
      </c>
      <c r="AK21" s="362"/>
      <c r="AL21" s="109"/>
      <c r="AM21" s="109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109"/>
      <c r="BA21" s="106"/>
      <c r="BB21" s="356"/>
      <c r="BC21" s="356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72"/>
      <c r="F22" s="172"/>
      <c r="G22" s="173"/>
      <c r="H22" s="132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4"/>
      <c r="U22" s="180"/>
      <c r="V22" s="358"/>
      <c r="W22" s="358"/>
      <c r="X22" s="358"/>
      <c r="Y22" s="358"/>
      <c r="Z22" s="359"/>
      <c r="AA22" s="360"/>
      <c r="AB22" s="360"/>
      <c r="AC22" s="360"/>
      <c r="AD22" s="360"/>
      <c r="AE22" s="360"/>
      <c r="AF22" s="360"/>
      <c r="AG22" s="360"/>
      <c r="AH22" s="360"/>
      <c r="AI22" s="360"/>
      <c r="AJ22" s="362"/>
      <c r="AK22" s="362"/>
      <c r="AL22" s="114"/>
      <c r="AM22" s="109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109"/>
      <c r="BA22" s="106"/>
      <c r="BB22" s="356"/>
      <c r="BC22" s="356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72"/>
      <c r="F23" s="172"/>
      <c r="G23" s="173"/>
      <c r="H23" s="132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4"/>
      <c r="U23" s="180"/>
      <c r="V23" s="358"/>
      <c r="W23" s="358"/>
      <c r="X23" s="358"/>
      <c r="Y23" s="358"/>
      <c r="Z23" s="359"/>
      <c r="AA23" s="360"/>
      <c r="AB23" s="360"/>
      <c r="AC23" s="360"/>
      <c r="AD23" s="360"/>
      <c r="AE23" s="360"/>
      <c r="AF23" s="360"/>
      <c r="AG23" s="360"/>
      <c r="AH23" s="360"/>
      <c r="AI23" s="360"/>
      <c r="AJ23" s="362"/>
      <c r="AK23" s="362"/>
      <c r="AL23" s="364"/>
      <c r="AM23" s="109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/>
      <c r="T24" s="172"/>
      <c r="U24" s="180"/>
      <c r="V24" s="358"/>
      <c r="W24" s="358"/>
      <c r="X24" s="358"/>
      <c r="Y24" s="358"/>
      <c r="Z24" s="359"/>
      <c r="AA24" s="360"/>
      <c r="AB24" s="360"/>
      <c r="AC24" s="360"/>
      <c r="AD24" s="360"/>
      <c r="AE24" s="360"/>
      <c r="AF24" s="360"/>
      <c r="AG24" s="360"/>
      <c r="AH24" s="360"/>
      <c r="AI24" s="360"/>
      <c r="AJ24" s="362"/>
      <c r="AK24" s="362"/>
      <c r="AL24" s="364"/>
      <c r="AM24" s="109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109"/>
      <c r="BA24" s="106"/>
      <c r="BB24" s="356" t="s">
        <v>56</v>
      </c>
      <c r="BC24" s="356"/>
      <c r="BD24" s="357" t="str">
        <f>Z79</f>
        <v>Tižo M.</v>
      </c>
      <c r="BE24" s="357"/>
      <c r="BF24" s="357"/>
      <c r="BG24" s="357"/>
      <c r="BH24" s="357"/>
      <c r="BI24" s="357"/>
      <c r="BJ24" s="357"/>
      <c r="BK24" s="357"/>
      <c r="BL24" s="357"/>
      <c r="BM24" s="357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80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64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56"/>
      <c r="BC25" s="356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76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56"/>
      <c r="BC26" s="356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77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60" t="str">
        <f>Z21</f>
        <v>Burianek A.</v>
      </c>
      <c r="AO27" s="360"/>
      <c r="AP27" s="360"/>
      <c r="AQ27" s="360"/>
      <c r="AR27" s="360"/>
      <c r="AS27" s="360"/>
      <c r="AT27" s="360"/>
      <c r="AU27" s="360"/>
      <c r="AV27" s="360"/>
      <c r="AW27" s="360"/>
      <c r="AX27" s="363">
        <v>3</v>
      </c>
      <c r="AY27" s="363"/>
      <c r="AZ27" s="109"/>
      <c r="BA27" s="106"/>
      <c r="BB27" s="356"/>
      <c r="BC27" s="356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174"/>
      <c r="G28" s="132"/>
      <c r="H28" s="132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4"/>
      <c r="U28" s="177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3"/>
      <c r="AY28" s="363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72"/>
      <c r="F29" s="172"/>
      <c r="G29" s="132"/>
      <c r="H29" s="132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4"/>
      <c r="U29" s="177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3"/>
      <c r="AY29" s="363"/>
      <c r="AZ29" s="364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77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3"/>
      <c r="AY30" s="363"/>
      <c r="AZ30" s="364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77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64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80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65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80"/>
      <c r="V33" s="366" t="s">
        <v>102</v>
      </c>
      <c r="W33" s="367"/>
      <c r="X33" s="367"/>
      <c r="Y33" s="368"/>
      <c r="Z33" s="359" t="str">
        <f>'vysledky BC3'!B17</f>
        <v>Rostašová E.</v>
      </c>
      <c r="AA33" s="360"/>
      <c r="AB33" s="360"/>
      <c r="AC33" s="360"/>
      <c r="AD33" s="360"/>
      <c r="AE33" s="360"/>
      <c r="AF33" s="360"/>
      <c r="AG33" s="360"/>
      <c r="AH33" s="360"/>
      <c r="AI33" s="360"/>
      <c r="AJ33" s="374">
        <v>4</v>
      </c>
      <c r="AK33" s="374"/>
      <c r="AL33" s="365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72"/>
      <c r="F34" s="172"/>
      <c r="G34" s="173"/>
      <c r="H34" s="132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4"/>
      <c r="U34" s="180"/>
      <c r="V34" s="369"/>
      <c r="W34" s="354"/>
      <c r="X34" s="354"/>
      <c r="Y34" s="370"/>
      <c r="Z34" s="359"/>
      <c r="AA34" s="360"/>
      <c r="AB34" s="360"/>
      <c r="AC34" s="360"/>
      <c r="AD34" s="360"/>
      <c r="AE34" s="360"/>
      <c r="AF34" s="360"/>
      <c r="AG34" s="360"/>
      <c r="AH34" s="360"/>
      <c r="AI34" s="360"/>
      <c r="AJ34" s="374"/>
      <c r="AK34" s="374"/>
      <c r="AL34" s="365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72"/>
      <c r="F35" s="172"/>
      <c r="G35" s="173"/>
      <c r="H35" s="132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4"/>
      <c r="U35" s="180"/>
      <c r="V35" s="369"/>
      <c r="W35" s="354"/>
      <c r="X35" s="354"/>
      <c r="Y35" s="370"/>
      <c r="Z35" s="359"/>
      <c r="AA35" s="360"/>
      <c r="AB35" s="360"/>
      <c r="AC35" s="360"/>
      <c r="AD35" s="360"/>
      <c r="AE35" s="360"/>
      <c r="AF35" s="360"/>
      <c r="AG35" s="360"/>
      <c r="AH35" s="360"/>
      <c r="AI35" s="360"/>
      <c r="AJ35" s="374"/>
      <c r="AK35" s="374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80"/>
      <c r="V36" s="371"/>
      <c r="W36" s="372"/>
      <c r="X36" s="372"/>
      <c r="Y36" s="373"/>
      <c r="Z36" s="359"/>
      <c r="AA36" s="360"/>
      <c r="AB36" s="360"/>
      <c r="AC36" s="360"/>
      <c r="AD36" s="360"/>
      <c r="AE36" s="360"/>
      <c r="AF36" s="360"/>
      <c r="AG36" s="360"/>
      <c r="AH36" s="360"/>
      <c r="AI36" s="360"/>
      <c r="AJ36" s="374"/>
      <c r="AK36" s="374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80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2"/>
      <c r="T38" s="172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2"/>
      <c r="T39" s="172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57" t="str">
        <f>AN51</f>
        <v>Klohna B.</v>
      </c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72"/>
      <c r="F40" s="172"/>
      <c r="G40" s="132"/>
      <c r="H40" s="132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4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2"/>
      <c r="T42" s="172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2"/>
      <c r="T43" s="172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/>
      <c r="T44" s="172"/>
      <c r="U44" s="180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80"/>
      <c r="V45" s="358" t="s">
        <v>93</v>
      </c>
      <c r="W45" s="358"/>
      <c r="X45" s="358"/>
      <c r="Y45" s="358"/>
      <c r="Z45" s="359" t="str">
        <f>'vysledky BC3'!B16</f>
        <v>Klohna B.</v>
      </c>
      <c r="AA45" s="360"/>
      <c r="AB45" s="360"/>
      <c r="AC45" s="360"/>
      <c r="AD45" s="360"/>
      <c r="AE45" s="360"/>
      <c r="AF45" s="360"/>
      <c r="AG45" s="360"/>
      <c r="AH45" s="360"/>
      <c r="AI45" s="360"/>
      <c r="AJ45" s="362">
        <v>3</v>
      </c>
      <c r="AK45" s="362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72"/>
      <c r="F46" s="172"/>
      <c r="G46" s="173"/>
      <c r="H46" s="132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4"/>
      <c r="U46" s="180"/>
      <c r="V46" s="358"/>
      <c r="W46" s="358"/>
      <c r="X46" s="358"/>
      <c r="Y46" s="358"/>
      <c r="Z46" s="359"/>
      <c r="AA46" s="360"/>
      <c r="AB46" s="360"/>
      <c r="AC46" s="360"/>
      <c r="AD46" s="360"/>
      <c r="AE46" s="360"/>
      <c r="AF46" s="360"/>
      <c r="AG46" s="360"/>
      <c r="AH46" s="360"/>
      <c r="AI46" s="360"/>
      <c r="AJ46" s="362"/>
      <c r="AK46" s="362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72"/>
      <c r="F47" s="172"/>
      <c r="G47" s="173"/>
      <c r="H47" s="132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4"/>
      <c r="U47" s="180"/>
      <c r="V47" s="358"/>
      <c r="W47" s="358"/>
      <c r="X47" s="358"/>
      <c r="Y47" s="358"/>
      <c r="Z47" s="359"/>
      <c r="AA47" s="360"/>
      <c r="AB47" s="360"/>
      <c r="AC47" s="360"/>
      <c r="AD47" s="360"/>
      <c r="AE47" s="360"/>
      <c r="AF47" s="360"/>
      <c r="AG47" s="360"/>
      <c r="AH47" s="360"/>
      <c r="AI47" s="360"/>
      <c r="AJ47" s="362"/>
      <c r="AK47" s="362"/>
      <c r="AL47" s="364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80"/>
      <c r="V48" s="358"/>
      <c r="W48" s="358"/>
      <c r="X48" s="358"/>
      <c r="Y48" s="358"/>
      <c r="Z48" s="359"/>
      <c r="AA48" s="360"/>
      <c r="AB48" s="360"/>
      <c r="AC48" s="360"/>
      <c r="AD48" s="360"/>
      <c r="AE48" s="360"/>
      <c r="AF48" s="360"/>
      <c r="AG48" s="360"/>
      <c r="AH48" s="360"/>
      <c r="AI48" s="360"/>
      <c r="AJ48" s="362"/>
      <c r="AK48" s="362"/>
      <c r="AL48" s="364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80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64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76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65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77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60" t="str">
        <f>Z45</f>
        <v>Klohna B.</v>
      </c>
      <c r="AO51" s="360"/>
      <c r="AP51" s="360"/>
      <c r="AQ51" s="360"/>
      <c r="AR51" s="360"/>
      <c r="AS51" s="360"/>
      <c r="AT51" s="360"/>
      <c r="AU51" s="360"/>
      <c r="AV51" s="360"/>
      <c r="AW51" s="360"/>
      <c r="AX51" s="363">
        <v>4</v>
      </c>
      <c r="AY51" s="363"/>
      <c r="AZ51" s="365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174"/>
      <c r="G52" s="132"/>
      <c r="H52" s="132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4"/>
      <c r="U52" s="177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3"/>
      <c r="AY52" s="363"/>
      <c r="AZ52" s="365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72"/>
      <c r="F53" s="172"/>
      <c r="G53" s="132"/>
      <c r="H53" s="132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4"/>
      <c r="U53" s="177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3"/>
      <c r="AY53" s="363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77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3"/>
      <c r="AY54" s="363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77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80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65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80"/>
      <c r="V57" s="366" t="s">
        <v>103</v>
      </c>
      <c r="W57" s="367"/>
      <c r="X57" s="367"/>
      <c r="Y57" s="368"/>
      <c r="Z57" s="359" t="str">
        <f>'vysledky BC3'!B12</f>
        <v>Tižo M.</v>
      </c>
      <c r="AA57" s="360"/>
      <c r="AB57" s="360"/>
      <c r="AC57" s="360"/>
      <c r="AD57" s="360"/>
      <c r="AE57" s="360"/>
      <c r="AF57" s="360"/>
      <c r="AG57" s="360"/>
      <c r="AH57" s="360"/>
      <c r="AI57" s="360"/>
      <c r="AJ57" s="362">
        <v>2</v>
      </c>
      <c r="AK57" s="362"/>
      <c r="AL57" s="365"/>
      <c r="AM57" s="109"/>
      <c r="AN57" s="377" t="s">
        <v>2</v>
      </c>
      <c r="AO57" s="377"/>
      <c r="AP57" s="377"/>
      <c r="AQ57" s="377"/>
      <c r="AR57" s="377"/>
      <c r="AS57" s="377"/>
      <c r="AT57" s="377"/>
      <c r="AU57" s="378">
        <f>IF(ISNUMBER('ÚDAJE BC3'!D8),'ÚDAJE BC3'!D8,"")</f>
        <v>3</v>
      </c>
      <c r="AV57" s="378"/>
      <c r="AW57" s="378"/>
      <c r="AX57" s="378"/>
      <c r="AY57" s="378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72"/>
      <c r="F58" s="172"/>
      <c r="G58" s="173"/>
      <c r="H58" s="132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4"/>
      <c r="U58" s="180"/>
      <c r="V58" s="369"/>
      <c r="W58" s="354"/>
      <c r="X58" s="354"/>
      <c r="Y58" s="370"/>
      <c r="Z58" s="359"/>
      <c r="AA58" s="360"/>
      <c r="AB58" s="360"/>
      <c r="AC58" s="360"/>
      <c r="AD58" s="360"/>
      <c r="AE58" s="360"/>
      <c r="AF58" s="360"/>
      <c r="AG58" s="360"/>
      <c r="AH58" s="360"/>
      <c r="AI58" s="360"/>
      <c r="AJ58" s="362"/>
      <c r="AK58" s="362"/>
      <c r="AL58" s="365"/>
      <c r="AM58" s="109"/>
      <c r="AN58" s="377"/>
      <c r="AO58" s="377"/>
      <c r="AP58" s="377"/>
      <c r="AQ58" s="377"/>
      <c r="AR58" s="377"/>
      <c r="AS58" s="377"/>
      <c r="AT58" s="377"/>
      <c r="AU58" s="378"/>
      <c r="AV58" s="378"/>
      <c r="AW58" s="378"/>
      <c r="AX58" s="378"/>
      <c r="AY58" s="378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72"/>
      <c r="F59" s="172"/>
      <c r="G59" s="173"/>
      <c r="H59" s="132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4"/>
      <c r="U59" s="180"/>
      <c r="V59" s="369"/>
      <c r="W59" s="354"/>
      <c r="X59" s="354"/>
      <c r="Y59" s="370"/>
      <c r="Z59" s="359"/>
      <c r="AA59" s="360"/>
      <c r="AB59" s="360"/>
      <c r="AC59" s="360"/>
      <c r="AD59" s="360"/>
      <c r="AE59" s="360"/>
      <c r="AF59" s="360"/>
      <c r="AG59" s="360"/>
      <c r="AH59" s="360"/>
      <c r="AI59" s="360"/>
      <c r="AJ59" s="362"/>
      <c r="AK59" s="362"/>
      <c r="AL59" s="109"/>
      <c r="AM59" s="109"/>
      <c r="AN59" s="377"/>
      <c r="AO59" s="377"/>
      <c r="AP59" s="377"/>
      <c r="AQ59" s="377"/>
      <c r="AR59" s="377"/>
      <c r="AS59" s="377"/>
      <c r="AT59" s="377"/>
      <c r="AU59" s="378"/>
      <c r="AV59" s="378"/>
      <c r="AW59" s="378"/>
      <c r="AX59" s="378"/>
      <c r="AY59" s="378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2"/>
      <c r="T60" s="172"/>
      <c r="U60" s="180"/>
      <c r="V60" s="371"/>
      <c r="W60" s="372"/>
      <c r="X60" s="372"/>
      <c r="Y60" s="373"/>
      <c r="Z60" s="359"/>
      <c r="AA60" s="360"/>
      <c r="AB60" s="360"/>
      <c r="AC60" s="360"/>
      <c r="AD60" s="360"/>
      <c r="AE60" s="360"/>
      <c r="AF60" s="360"/>
      <c r="AG60" s="360"/>
      <c r="AH60" s="360"/>
      <c r="AI60" s="360"/>
      <c r="AJ60" s="362"/>
      <c r="AK60" s="362"/>
      <c r="AL60" s="109"/>
      <c r="AM60" s="121"/>
      <c r="AN60" s="377"/>
      <c r="AO60" s="377"/>
      <c r="AP60" s="377"/>
      <c r="AQ60" s="377"/>
      <c r="AR60" s="377"/>
      <c r="AS60" s="377"/>
      <c r="AT60" s="377"/>
      <c r="AU60" s="378"/>
      <c r="AV60" s="378"/>
      <c r="AW60" s="378"/>
      <c r="AX60" s="378"/>
      <c r="AY60" s="378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2"/>
      <c r="T61" s="172"/>
      <c r="U61" s="180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377"/>
      <c r="AO61" s="377"/>
      <c r="AP61" s="377"/>
      <c r="AQ61" s="377"/>
      <c r="AR61" s="377"/>
      <c r="AS61" s="377"/>
      <c r="AT61" s="377"/>
      <c r="AU61" s="378"/>
      <c r="AV61" s="378"/>
      <c r="AW61" s="378"/>
      <c r="AX61" s="378"/>
      <c r="AY61" s="378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2"/>
      <c r="T62" s="172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377"/>
      <c r="AO62" s="377"/>
      <c r="AP62" s="377"/>
      <c r="AQ62" s="377"/>
      <c r="AR62" s="377"/>
      <c r="AS62" s="377"/>
      <c r="AT62" s="377"/>
      <c r="AU62" s="378"/>
      <c r="AV62" s="378"/>
      <c r="AW62" s="378"/>
      <c r="AX62" s="378"/>
      <c r="AY62" s="378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2"/>
      <c r="T63" s="172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377"/>
      <c r="AO63" s="377"/>
      <c r="AP63" s="377"/>
      <c r="AQ63" s="377"/>
      <c r="AR63" s="377"/>
      <c r="AS63" s="377"/>
      <c r="AT63" s="377"/>
      <c r="AU63" s="378"/>
      <c r="AV63" s="378"/>
      <c r="AW63" s="378"/>
      <c r="AX63" s="378"/>
      <c r="AY63" s="378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178"/>
      <c r="F64" s="178"/>
      <c r="G64" s="173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377"/>
      <c r="AO64" s="377"/>
      <c r="AP64" s="377"/>
      <c r="AQ64" s="377"/>
      <c r="AR64" s="377"/>
      <c r="AS64" s="377"/>
      <c r="AT64" s="377"/>
      <c r="AU64" s="378"/>
      <c r="AV64" s="378"/>
      <c r="AW64" s="378"/>
      <c r="AX64" s="378"/>
      <c r="AY64" s="378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178"/>
      <c r="F65" s="178"/>
      <c r="G65" s="173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377"/>
      <c r="AO65" s="377"/>
      <c r="AP65" s="377"/>
      <c r="AQ65" s="377"/>
      <c r="AR65" s="377"/>
      <c r="AS65" s="377"/>
      <c r="AT65" s="377"/>
      <c r="AU65" s="378"/>
      <c r="AV65" s="378"/>
      <c r="AW65" s="378"/>
      <c r="AX65" s="378"/>
      <c r="AY65" s="378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178"/>
      <c r="F66" s="178"/>
      <c r="G66" s="173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377"/>
      <c r="AO66" s="377"/>
      <c r="AP66" s="377"/>
      <c r="AQ66" s="377"/>
      <c r="AR66" s="377"/>
      <c r="AS66" s="377"/>
      <c r="AT66" s="377"/>
      <c r="AU66" s="378"/>
      <c r="AV66" s="378"/>
      <c r="AW66" s="378"/>
      <c r="AX66" s="378"/>
      <c r="AY66" s="378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377"/>
      <c r="AO67" s="377"/>
      <c r="AP67" s="377"/>
      <c r="AQ67" s="377"/>
      <c r="AR67" s="377"/>
      <c r="AS67" s="377"/>
      <c r="AT67" s="377"/>
      <c r="AU67" s="378"/>
      <c r="AV67" s="378"/>
      <c r="AW67" s="378"/>
      <c r="AX67" s="378"/>
      <c r="AY67" s="378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377"/>
      <c r="AO68" s="377"/>
      <c r="AP68" s="377"/>
      <c r="AQ68" s="377"/>
      <c r="AR68" s="377"/>
      <c r="AS68" s="377"/>
      <c r="AT68" s="377"/>
      <c r="AU68" s="378"/>
      <c r="AV68" s="378"/>
      <c r="AW68" s="378"/>
      <c r="AX68" s="378"/>
      <c r="AY68" s="378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375" t="s">
        <v>50</v>
      </c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375"/>
      <c r="AO70" s="375"/>
      <c r="AP70" s="375"/>
      <c r="AQ70" s="375"/>
      <c r="AR70" s="375"/>
      <c r="AS70" s="375"/>
      <c r="AT70" s="375"/>
      <c r="AU70" s="375"/>
      <c r="AV70" s="375"/>
      <c r="AW70" s="375"/>
      <c r="AX70" s="375"/>
      <c r="AY70" s="375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375"/>
      <c r="AO71" s="375"/>
      <c r="AP71" s="375"/>
      <c r="AQ71" s="375"/>
      <c r="AR71" s="375"/>
      <c r="AS71" s="375"/>
      <c r="AT71" s="375"/>
      <c r="AU71" s="375"/>
      <c r="AV71" s="375"/>
      <c r="AW71" s="375"/>
      <c r="AX71" s="375"/>
      <c r="AY71" s="375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60" t="str">
        <f>Z33</f>
        <v>Rostašová E.</v>
      </c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2">
        <v>0</v>
      </c>
      <c r="W73" s="362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2"/>
      <c r="W74" s="362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2"/>
      <c r="W75" s="362"/>
      <c r="X75" s="364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2"/>
      <c r="W76" s="362"/>
      <c r="X76" s="364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376"/>
      <c r="BI76" s="376"/>
      <c r="BJ76" s="376"/>
      <c r="BK76" s="376"/>
      <c r="BL76" s="376"/>
      <c r="BM76" s="376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64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  <c r="BJ77" s="376"/>
      <c r="BK77" s="376"/>
      <c r="BL77" s="376"/>
      <c r="BM77" s="376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6"/>
      <c r="BK78" s="376"/>
      <c r="BL78" s="376"/>
      <c r="BM78" s="376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380" t="s">
        <v>58</v>
      </c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106"/>
      <c r="W79" s="106"/>
      <c r="X79" s="131"/>
      <c r="Y79" s="110"/>
      <c r="Z79" s="360" t="str">
        <f>IF(ISNUMBER(V73),IF(V73+X75&gt;V85+X84,H73,H85),"")</f>
        <v>Tižo M.</v>
      </c>
      <c r="AA79" s="360"/>
      <c r="AB79" s="360"/>
      <c r="AC79" s="360"/>
      <c r="AD79" s="360"/>
      <c r="AE79" s="360"/>
      <c r="AF79" s="360"/>
      <c r="AG79" s="360"/>
      <c r="AH79" s="360"/>
      <c r="AI79" s="360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106"/>
      <c r="W80" s="106"/>
      <c r="X80" s="131"/>
      <c r="Y80" s="117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106"/>
      <c r="W81" s="106"/>
      <c r="X81" s="131"/>
      <c r="Y81" s="11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0"/>
      <c r="S82" s="380"/>
      <c r="T82" s="380"/>
      <c r="U82" s="380"/>
      <c r="V82" s="106"/>
      <c r="W82" s="106"/>
      <c r="X82" s="131"/>
      <c r="Y82" s="11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65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60" t="str">
        <f>Z57</f>
        <v>Tižo M.</v>
      </c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2">
        <v>16</v>
      </c>
      <c r="W85" s="362"/>
      <c r="X85" s="365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54"/>
      <c r="AV85" s="354"/>
      <c r="AW85" s="354"/>
      <c r="AX85" s="354"/>
      <c r="AY85" s="354"/>
      <c r="AZ85" s="354"/>
      <c r="BA85" s="354"/>
      <c r="BB85" s="354"/>
      <c r="BC85" s="354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2"/>
      <c r="W86" s="362"/>
      <c r="X86" s="365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54"/>
      <c r="AV86" s="354"/>
      <c r="AW86" s="354"/>
      <c r="AX86" s="354"/>
      <c r="AY86" s="354"/>
      <c r="AZ86" s="354"/>
      <c r="BA86" s="354"/>
      <c r="BB86" s="354"/>
      <c r="BC86" s="354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2"/>
      <c r="W87" s="362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54"/>
      <c r="AV87" s="354"/>
      <c r="AW87" s="354"/>
      <c r="AX87" s="354"/>
      <c r="AY87" s="354"/>
      <c r="AZ87" s="354"/>
      <c r="BA87" s="354"/>
      <c r="BB87" s="354"/>
      <c r="BC87" s="354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2"/>
      <c r="W88" s="362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54"/>
      <c r="AV88" s="354"/>
      <c r="AW88" s="354"/>
      <c r="AX88" s="354"/>
      <c r="AY88" s="354"/>
      <c r="AZ88" s="354"/>
      <c r="BA88" s="354"/>
      <c r="BB88" s="354"/>
      <c r="BC88" s="354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BD85:BM88"/>
    <mergeCell ref="X84:X86"/>
    <mergeCell ref="H85:U88"/>
    <mergeCell ref="V85:W88"/>
    <mergeCell ref="AU85:BC88"/>
    <mergeCell ref="H79:U82"/>
    <mergeCell ref="Z79:AI82"/>
    <mergeCell ref="BD80:BM83"/>
    <mergeCell ref="AU80:BC83"/>
    <mergeCell ref="H73:U76"/>
    <mergeCell ref="V73:W76"/>
    <mergeCell ref="X75:X77"/>
    <mergeCell ref="AU75:BC78"/>
    <mergeCell ref="BD75:BM78"/>
    <mergeCell ref="V57:Y60"/>
    <mergeCell ref="Z57:AI60"/>
    <mergeCell ref="AJ57:AK60"/>
    <mergeCell ref="AN57:AT68"/>
    <mergeCell ref="AU57:AY68"/>
    <mergeCell ref="AZ50:AZ52"/>
    <mergeCell ref="AN51:AW54"/>
    <mergeCell ref="AX51:AY54"/>
    <mergeCell ref="BB39:BM42"/>
    <mergeCell ref="AL56:AL58"/>
    <mergeCell ref="AN69:AY72"/>
    <mergeCell ref="AL32:AL34"/>
    <mergeCell ref="V33:Y36"/>
    <mergeCell ref="Z33:AI36"/>
    <mergeCell ref="AJ33:AK36"/>
    <mergeCell ref="V45:Y48"/>
    <mergeCell ref="Z45:AI48"/>
    <mergeCell ref="AJ45:AK48"/>
    <mergeCell ref="AL47:AL49"/>
    <mergeCell ref="BB24:BC27"/>
    <mergeCell ref="BD24:BM27"/>
    <mergeCell ref="AN27:AW30"/>
    <mergeCell ref="AX27:AY30"/>
    <mergeCell ref="AZ29:AZ31"/>
    <mergeCell ref="AL23:AL25"/>
    <mergeCell ref="P3:W6"/>
    <mergeCell ref="X3:BB6"/>
    <mergeCell ref="BB14:BC17"/>
    <mergeCell ref="BD14:BM17"/>
    <mergeCell ref="BB19:BC22"/>
    <mergeCell ref="BD19:BM22"/>
    <mergeCell ref="V21:Y24"/>
    <mergeCell ref="Z21:AI24"/>
    <mergeCell ref="AN9:AY24"/>
    <mergeCell ref="AJ21:AK24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zoomScalePageLayoutView="0" workbookViewId="0" topLeftCell="A8">
      <selection activeCell="AH18" sqref="AH18"/>
    </sheetView>
  </sheetViews>
  <sheetFormatPr defaultColWidth="9.00390625" defaultRowHeight="12.75"/>
  <cols>
    <col min="1" max="1" width="4.00390625" style="181" customWidth="1"/>
    <col min="2" max="2" width="11.875" style="181" customWidth="1"/>
    <col min="3" max="4" width="5.75390625" style="181" customWidth="1"/>
    <col min="5" max="5" width="5.75390625" style="181" hidden="1" customWidth="1"/>
    <col min="6" max="7" width="5.75390625" style="181" customWidth="1"/>
    <col min="8" max="8" width="5.75390625" style="181" hidden="1" customWidth="1"/>
    <col min="9" max="10" width="5.75390625" style="181" customWidth="1"/>
    <col min="11" max="14" width="5.75390625" style="181" hidden="1" customWidth="1"/>
    <col min="15" max="18" width="3.75390625" style="181" customWidth="1"/>
    <col min="19" max="20" width="4.75390625" style="181" customWidth="1"/>
    <col min="21" max="26" width="3.75390625" style="181" customWidth="1"/>
    <col min="27" max="27" width="11.00390625" style="181" hidden="1" customWidth="1"/>
    <col min="28" max="31" width="4.75390625" style="181" customWidth="1"/>
    <col min="32" max="42" width="4.75390625" style="182" customWidth="1"/>
    <col min="43" max="16384" width="9.125" style="182" customWidth="1"/>
  </cols>
  <sheetData>
    <row r="1" spans="1:29" ht="16.5" customHeight="1">
      <c r="A1" s="441" t="s">
        <v>77</v>
      </c>
      <c r="B1" s="442"/>
      <c r="C1" s="442"/>
      <c r="D1" s="442"/>
      <c r="E1" s="442"/>
      <c r="F1" s="443"/>
      <c r="G1" s="444" t="str">
        <f>'ÚDAJE BC3'!C7</f>
        <v>3. ligové kolo 2017</v>
      </c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</row>
    <row r="2" spans="1:29" ht="16.5" customHeight="1">
      <c r="A2" s="441" t="s">
        <v>78</v>
      </c>
      <c r="B2" s="442"/>
      <c r="C2" s="442"/>
      <c r="D2" s="442"/>
      <c r="E2" s="442"/>
      <c r="F2" s="443"/>
      <c r="G2" s="447">
        <f>'ÚDAJE BC3'!C11</f>
        <v>42876</v>
      </c>
      <c r="H2" s="447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</row>
    <row r="3" spans="1:29" ht="16.5" customHeight="1">
      <c r="A3" s="441" t="s">
        <v>79</v>
      </c>
      <c r="B3" s="442"/>
      <c r="C3" s="442"/>
      <c r="D3" s="442"/>
      <c r="E3" s="442"/>
      <c r="F3" s="443"/>
      <c r="G3" s="444" t="str">
        <f>'ÚDAJE BC3'!C8&amp;'ÚDAJE BC3'!D8</f>
        <v>BC3</v>
      </c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</row>
    <row r="4" spans="1:29" ht="16.5" customHeight="1">
      <c r="A4" s="441" t="s">
        <v>80</v>
      </c>
      <c r="B4" s="442"/>
      <c r="C4" s="442"/>
      <c r="D4" s="442"/>
      <c r="E4" s="442"/>
      <c r="F4" s="443"/>
      <c r="G4" s="444" t="s">
        <v>110</v>
      </c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</row>
    <row r="5" spans="1:29" ht="16.5" customHeight="1">
      <c r="A5" s="441" t="s">
        <v>81</v>
      </c>
      <c r="B5" s="442"/>
      <c r="C5" s="442"/>
      <c r="D5" s="442"/>
      <c r="E5" s="442"/>
      <c r="F5" s="443"/>
      <c r="G5" s="444">
        <f>'ZOZNAM BC3'!J4</f>
        <v>6</v>
      </c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</row>
    <row r="6" spans="1:29" ht="16.5" customHeight="1">
      <c r="A6" s="441" t="s">
        <v>82</v>
      </c>
      <c r="B6" s="442"/>
      <c r="C6" s="442"/>
      <c r="D6" s="442"/>
      <c r="E6" s="442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</row>
    <row r="7" spans="1:29" ht="16.5" customHeight="1">
      <c r="A7" s="441" t="s">
        <v>83</v>
      </c>
      <c r="B7" s="442"/>
      <c r="C7" s="442"/>
      <c r="D7" s="442"/>
      <c r="E7" s="442"/>
      <c r="F7" s="443"/>
      <c r="G7" s="444" t="s">
        <v>57</v>
      </c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</row>
    <row r="8" ht="15.75" thickBot="1"/>
    <row r="9" spans="1:29" s="206" customFormat="1" ht="66" customHeight="1" thickBot="1">
      <c r="A9" s="445" t="s">
        <v>33</v>
      </c>
      <c r="B9" s="446"/>
      <c r="C9" s="436" t="str">
        <f>B10</f>
        <v>Burianek A.</v>
      </c>
      <c r="D9" s="437"/>
      <c r="E9" s="218"/>
      <c r="F9" s="438" t="str">
        <f>B11</f>
        <v>Bielak M.</v>
      </c>
      <c r="G9" s="437"/>
      <c r="H9" s="218"/>
      <c r="I9" s="438" t="str">
        <f>B12</f>
        <v>Tižo M.</v>
      </c>
      <c r="J9" s="437"/>
      <c r="K9" s="218"/>
      <c r="L9" s="439"/>
      <c r="M9" s="440"/>
      <c r="N9" s="218"/>
      <c r="O9" s="429" t="s">
        <v>84</v>
      </c>
      <c r="P9" s="430"/>
      <c r="Q9" s="429" t="s">
        <v>85</v>
      </c>
      <c r="R9" s="430"/>
      <c r="S9" s="431" t="s">
        <v>39</v>
      </c>
      <c r="T9" s="430"/>
      <c r="U9" s="431" t="s">
        <v>86</v>
      </c>
      <c r="V9" s="430"/>
      <c r="W9" s="431" t="s">
        <v>87</v>
      </c>
      <c r="X9" s="430"/>
      <c r="Y9" s="431" t="s">
        <v>88</v>
      </c>
      <c r="Z9" s="432"/>
      <c r="AA9" s="221"/>
      <c r="AB9" s="429" t="s">
        <v>44</v>
      </c>
      <c r="AC9" s="433"/>
    </row>
    <row r="10" spans="1:29" ht="24.75" customHeight="1">
      <c r="A10" s="273">
        <f>'SKUPINY BC3'!B7</f>
        <v>301</v>
      </c>
      <c r="B10" s="274" t="str">
        <f>'SKUPINY BC3'!C7</f>
        <v>Burianek A.</v>
      </c>
      <c r="C10" s="270"/>
      <c r="D10" s="226"/>
      <c r="E10" s="240"/>
      <c r="F10" s="227">
        <v>7</v>
      </c>
      <c r="G10" s="227">
        <v>0</v>
      </c>
      <c r="H10" s="240"/>
      <c r="I10" s="227">
        <v>8</v>
      </c>
      <c r="J10" s="227">
        <v>0</v>
      </c>
      <c r="K10" s="240"/>
      <c r="L10" s="245"/>
      <c r="M10" s="227"/>
      <c r="N10" s="242"/>
      <c r="O10" s="426">
        <f>IF($C10&gt;$D10,1,0)+IF($F10&gt;$G10,1,0)+IF($I10&gt;$J10,1,0)+IF(L10&gt;M10,1,0)+$E10+$H10+$K10+N10</f>
        <v>2</v>
      </c>
      <c r="P10" s="427"/>
      <c r="Q10" s="427">
        <f>SUM(N(IF(F10="","",1))+N(IF(I10="","",1))+N(IF(L10="","",1))+N(IF(C10="","",1)))</f>
        <v>2</v>
      </c>
      <c r="R10" s="427"/>
      <c r="S10" s="229">
        <f aca="true" t="shared" si="0" ref="S10:T13">IF(AND(C10="",F10="",I10="",L10=""),"",N(C10)+N(F10)+N(I10)+N(L10))</f>
        <v>15</v>
      </c>
      <c r="T10" s="229">
        <f t="shared" si="0"/>
        <v>0</v>
      </c>
      <c r="U10" s="428">
        <f>IF(Q10="","",ROUND(O10/Q10,2))</f>
        <v>1</v>
      </c>
      <c r="V10" s="428"/>
      <c r="W10" s="428">
        <f>IF(Q10="","",ROUND((S10-T10)/Q10,2))</f>
        <v>7.5</v>
      </c>
      <c r="X10" s="428"/>
      <c r="Y10" s="428">
        <f>IF(Q10="","",ROUND(S10/Q10,2))</f>
        <v>7.5</v>
      </c>
      <c r="Z10" s="428"/>
      <c r="AA10" s="230">
        <f>IF(SUM(C10:N10)=0,0,U10*1000000+W10*1000+Y10)</f>
        <v>1007507.5</v>
      </c>
      <c r="AB10" s="424">
        <f>IF(AA10=0,"",IF(LARGE(AA$10:AA$13,1)=AA10,1,IF(LARGE(AA$10:AA$13,2)=AA10,2,IF(LARGE(AA$10:AA$13,3)=AA10,3,IF(LARGE(AA$10:AA$13,4)=AA10,4,-1)))))</f>
        <v>1</v>
      </c>
      <c r="AC10" s="425"/>
    </row>
    <row r="11" spans="1:29" ht="24.75" customHeight="1">
      <c r="A11" s="275">
        <f>'SKUPINY BC3'!B8</f>
        <v>304</v>
      </c>
      <c r="B11" s="276" t="str">
        <f>'SKUPINY BC3'!C8</f>
        <v>Bielak M.</v>
      </c>
      <c r="C11" s="271">
        <f>IF(G10="","",G10)</f>
        <v>0</v>
      </c>
      <c r="D11" s="223">
        <f>IF(F10="","",F10)</f>
        <v>7</v>
      </c>
      <c r="E11" s="219"/>
      <c r="F11" s="222"/>
      <c r="G11" s="222"/>
      <c r="H11" s="219"/>
      <c r="I11" s="223">
        <v>0</v>
      </c>
      <c r="J11" s="223">
        <v>11</v>
      </c>
      <c r="K11" s="219"/>
      <c r="L11" s="223"/>
      <c r="M11" s="223"/>
      <c r="N11" s="243"/>
      <c r="O11" s="421">
        <f>IF($C11&gt;$D11,1,0)+IF($F11&gt;$G11,1,0)+IF($I11&gt;$J11,1,0)+IF(L11&gt;M11,1,0)+$E11+$H11+$K11+N11</f>
        <v>0</v>
      </c>
      <c r="P11" s="422"/>
      <c r="Q11" s="422">
        <f>SUM(N(IF(F11="","",1))+N(IF(I11="","",1))+N(IF(L11="","",1))+N(IF(C11="","",1)))</f>
        <v>2</v>
      </c>
      <c r="R11" s="422"/>
      <c r="S11" s="224">
        <f t="shared" si="0"/>
        <v>0</v>
      </c>
      <c r="T11" s="224">
        <f t="shared" si="0"/>
        <v>18</v>
      </c>
      <c r="U11" s="423">
        <f>IF(Q11="","",ROUND(O11/Q11,2))</f>
        <v>0</v>
      </c>
      <c r="V11" s="423"/>
      <c r="W11" s="423">
        <f>IF(Q11="","",ROUND((S11-T11)/Q11,2))</f>
        <v>-9</v>
      </c>
      <c r="X11" s="423"/>
      <c r="Y11" s="423">
        <f>IF(Q11="","",ROUND(S11/Q11,2))</f>
        <v>0</v>
      </c>
      <c r="Z11" s="423"/>
      <c r="AA11" s="220">
        <f>IF(SUM(C11:N11)=0,0,U11*1000000+W11*1000+Y11)</f>
        <v>-9000</v>
      </c>
      <c r="AB11" s="414">
        <f>IF(AA11=0,"",IF(LARGE(AA$10:AA$13,1)=AA11,1,IF(LARGE(AA$10:AA$13,2)=AA11,2,IF(LARGE(AA$10:AA$13,3)=AA11,3,IF(LARGE(AA$10:AA$13,4)=AA11,4,-1)))))</f>
        <v>3</v>
      </c>
      <c r="AC11" s="415"/>
    </row>
    <row r="12" spans="1:29" ht="24.75" customHeight="1">
      <c r="A12" s="275">
        <f>'SKUPINY BC3'!B9</f>
        <v>305</v>
      </c>
      <c r="B12" s="276" t="str">
        <f>'SKUPINY BC3'!C9</f>
        <v>Tižo M.</v>
      </c>
      <c r="C12" s="271">
        <f>IF(J10="","",J10)</f>
        <v>0</v>
      </c>
      <c r="D12" s="223">
        <f>IF(I10="","",I10)</f>
        <v>8</v>
      </c>
      <c r="E12" s="219"/>
      <c r="F12" s="223">
        <f>IF(J11="","",J11)</f>
        <v>11</v>
      </c>
      <c r="G12" s="223">
        <f>IF(I11="","",I11)</f>
        <v>0</v>
      </c>
      <c r="H12" s="219"/>
      <c r="I12" s="222"/>
      <c r="J12" s="222"/>
      <c r="K12" s="219"/>
      <c r="L12" s="223"/>
      <c r="M12" s="223"/>
      <c r="N12" s="243"/>
      <c r="O12" s="421">
        <f>IF($C12&gt;$D12,1,0)+IF($F12&gt;$G12,1,0)+IF($I12&gt;$J12,1,0)+IF(L12&gt;M12,1,0)+$E12+$H12+$K12+N12</f>
        <v>1</v>
      </c>
      <c r="P12" s="422"/>
      <c r="Q12" s="422">
        <f>SUM(N(IF(F12="","",1))+N(IF(I12="","",1))+N(IF(L12="","",1))+N(IF(C12="","",1)))</f>
        <v>2</v>
      </c>
      <c r="R12" s="422"/>
      <c r="S12" s="224">
        <f t="shared" si="0"/>
        <v>11</v>
      </c>
      <c r="T12" s="224">
        <f t="shared" si="0"/>
        <v>8</v>
      </c>
      <c r="U12" s="423">
        <f>IF(Q12="","",ROUND(O12/Q12,2))</f>
        <v>0.5</v>
      </c>
      <c r="V12" s="423"/>
      <c r="W12" s="423">
        <f>IF(Q12="","",ROUND((S12-T12)/Q12,2))</f>
        <v>1.5</v>
      </c>
      <c r="X12" s="423"/>
      <c r="Y12" s="423">
        <f>IF(Q12="","",ROUND(S12/Q12,2))</f>
        <v>5.5</v>
      </c>
      <c r="Z12" s="423"/>
      <c r="AA12" s="220">
        <f>IF(SUM(C12:N12)=0,0,U12*1000000+W12*1000+Y12)</f>
        <v>501505.5</v>
      </c>
      <c r="AB12" s="414">
        <f>IF(AA12=0,"",IF(LARGE(AA$10:AA$13,1)=AA12,1,IF(LARGE(AA$10:AA$13,2)=AA12,2,IF(LARGE(AA$10:AA$13,3)=AA12,3,IF(LARGE(AA$10:AA$13,4)=AA12,4,-1)))))</f>
        <v>2</v>
      </c>
      <c r="AC12" s="415"/>
    </row>
    <row r="13" spans="1:29" ht="24.75" customHeight="1" hidden="1" thickBot="1">
      <c r="A13" s="277" t="e">
        <f>'SKUPINY BC3'!B10</f>
        <v>#N/A</v>
      </c>
      <c r="B13" s="278" t="e">
        <f>'SKUPINY BC3'!C10</f>
        <v>#N/A</v>
      </c>
      <c r="C13" s="272">
        <f>IF(M10="","",M10)</f>
      </c>
      <c r="D13" s="246">
        <f>IF(L10="","",L10)</f>
      </c>
      <c r="E13" s="241"/>
      <c r="F13" s="233">
        <f>IF(M11="","",M11)</f>
      </c>
      <c r="G13" s="233">
        <f>IF(L11="","",L11)</f>
      </c>
      <c r="H13" s="241"/>
      <c r="I13" s="233">
        <f>IF(M12="","",M12)</f>
      </c>
      <c r="J13" s="233">
        <f>IF(L12="","",L12)</f>
      </c>
      <c r="K13" s="241"/>
      <c r="L13" s="234"/>
      <c r="M13" s="234"/>
      <c r="N13" s="244"/>
      <c r="O13" s="416">
        <f>IF($C13&gt;$D13,1,0)+IF($F13&gt;$G13,1,0)+IF($I13&gt;$J13,1,0)+IF(L13&gt;M13,1,0)+$E13+$H13+$K13+N13</f>
        <v>0</v>
      </c>
      <c r="P13" s="417"/>
      <c r="Q13" s="417">
        <f>SUM(N(IF(F13="","",1))+N(IF(I13="","",1))+N(IF(L13="","",1))+N(IF(C13="","",1)))</f>
        <v>0</v>
      </c>
      <c r="R13" s="417"/>
      <c r="S13" s="235">
        <f t="shared" si="0"/>
      </c>
      <c r="T13" s="235">
        <f t="shared" si="0"/>
      </c>
      <c r="U13" s="418" t="e">
        <f>IF(Q13="","",ROUND(O13/Q13,2))</f>
        <v>#DIV/0!</v>
      </c>
      <c r="V13" s="418"/>
      <c r="W13" s="418" t="e">
        <f>IF(Q13="","",(S13-T13)/Q13)</f>
        <v>#VALUE!</v>
      </c>
      <c r="X13" s="418"/>
      <c r="Y13" s="418" t="e">
        <f>IF(Q13="","",ROUND(S13/Q13,2))</f>
        <v>#VALUE!</v>
      </c>
      <c r="Z13" s="418"/>
      <c r="AA13" s="236"/>
      <c r="AB13" s="419">
        <f>IF(AA13=0,"",IF(LARGE(AA$10:AA$13,1)=AA13,1,IF(LARGE(AA$10:AA$13,2)=AA13,2,IF(LARGE(AA$10:AA$13,3)=AA13,3,IF(LARGE(AA$10:AA$13,4)=AA13,4,-1)))))</f>
      </c>
      <c r="AC13" s="420"/>
    </row>
    <row r="14" ht="13.5" customHeight="1" thickBot="1"/>
    <row r="15" spans="1:29" s="206" customFormat="1" ht="63.75" customHeight="1" thickBot="1">
      <c r="A15" s="434" t="s">
        <v>34</v>
      </c>
      <c r="B15" s="435"/>
      <c r="C15" s="436" t="str">
        <f>B16</f>
        <v>Klohna B.</v>
      </c>
      <c r="D15" s="437"/>
      <c r="E15" s="218"/>
      <c r="F15" s="438" t="str">
        <f>B17</f>
        <v>Rostašová E.</v>
      </c>
      <c r="G15" s="437"/>
      <c r="H15" s="218"/>
      <c r="I15" s="438" t="str">
        <f>B18</f>
        <v>Mochňacká Z.</v>
      </c>
      <c r="J15" s="437"/>
      <c r="K15" s="218"/>
      <c r="L15" s="439"/>
      <c r="M15" s="440"/>
      <c r="N15" s="218"/>
      <c r="O15" s="429" t="s">
        <v>84</v>
      </c>
      <c r="P15" s="430"/>
      <c r="Q15" s="429" t="s">
        <v>85</v>
      </c>
      <c r="R15" s="430"/>
      <c r="S15" s="431" t="s">
        <v>39</v>
      </c>
      <c r="T15" s="430"/>
      <c r="U15" s="431" t="s">
        <v>86</v>
      </c>
      <c r="V15" s="430"/>
      <c r="W15" s="431" t="s">
        <v>87</v>
      </c>
      <c r="X15" s="430"/>
      <c r="Y15" s="431" t="s">
        <v>88</v>
      </c>
      <c r="Z15" s="432"/>
      <c r="AA15" s="221"/>
      <c r="AB15" s="429" t="s">
        <v>44</v>
      </c>
      <c r="AC15" s="433"/>
    </row>
    <row r="16" spans="1:29" ht="24.75" customHeight="1" thickBot="1">
      <c r="A16" s="273">
        <f>'SKUPINY BC3'!B15</f>
        <v>302</v>
      </c>
      <c r="B16" s="273" t="str">
        <f>'SKUPINY BC3'!C15</f>
        <v>Klohna B.</v>
      </c>
      <c r="C16" s="225"/>
      <c r="D16" s="226"/>
      <c r="E16" s="226"/>
      <c r="F16" s="227">
        <v>4</v>
      </c>
      <c r="G16" s="227">
        <v>2</v>
      </c>
      <c r="H16" s="228"/>
      <c r="I16" s="227">
        <v>3</v>
      </c>
      <c r="J16" s="227">
        <v>1</v>
      </c>
      <c r="K16" s="227"/>
      <c r="L16" s="227"/>
      <c r="M16" s="227"/>
      <c r="N16" s="237"/>
      <c r="O16" s="426">
        <f>IF($C16&gt;$D16,1,0)+IF($F16&gt;$G16,1,0)+IF($I16&gt;$J16,1,0)+IF(L16&gt;M16,1,0)+$E16+$H16+$K16+N16</f>
        <v>2</v>
      </c>
      <c r="P16" s="427"/>
      <c r="Q16" s="427">
        <f>SUM(N(IF(F16="","",1))+N(IF(I16="","",1))+N(IF(L16="","",1))+N(IF(C16="","",1)))</f>
        <v>2</v>
      </c>
      <c r="R16" s="427"/>
      <c r="S16" s="229">
        <f aca="true" t="shared" si="1" ref="S16:T19">IF(AND(C16="",F16="",I16="",L16=""),"",N(C16)+N(F16)+N(I16)+N(L16))</f>
        <v>7</v>
      </c>
      <c r="T16" s="229">
        <f t="shared" si="1"/>
        <v>3</v>
      </c>
      <c r="U16" s="428">
        <f>IF(Q16="","",ROUND(O16/Q16,2))</f>
        <v>1</v>
      </c>
      <c r="V16" s="428"/>
      <c r="W16" s="428">
        <f>IF(Q16="","",ROUND((S16-T16)/Q16,2))</f>
        <v>2</v>
      </c>
      <c r="X16" s="428"/>
      <c r="Y16" s="428">
        <f>IF(Q16="","",ROUND(S16/Q16,2))</f>
        <v>3.5</v>
      </c>
      <c r="Z16" s="428"/>
      <c r="AA16" s="230">
        <f>IF(SUM(C16:N16)=0,0,U16*1000000+W16*1000+Y16)</f>
        <v>1002003.5</v>
      </c>
      <c r="AB16" s="424">
        <f>IF(AA16=0,"",IF(LARGE(AA$16:AA$19,1)=AA16,1,IF(LARGE(AA$16:AA$19,2)=AA16,2,IF(LARGE(AA$16:AA$19,3)=AA16,3,IF(LARGE(AA$16:AA$19,4)=AA16,4,-1)))))</f>
        <v>1</v>
      </c>
      <c r="AC16" s="425"/>
    </row>
    <row r="17" spans="1:29" ht="24.75" customHeight="1" thickBot="1">
      <c r="A17" s="273">
        <f>'SKUPINY BC3'!B16</f>
        <v>303</v>
      </c>
      <c r="B17" s="273" t="str">
        <f>'SKUPINY BC3'!C16</f>
        <v>Rostašová E.</v>
      </c>
      <c r="C17" s="231">
        <f>IF(G16="","",G16)</f>
        <v>2</v>
      </c>
      <c r="D17" s="223">
        <f>IF(F16="","",F16)</f>
        <v>4</v>
      </c>
      <c r="E17" s="223"/>
      <c r="F17" s="222"/>
      <c r="G17" s="222"/>
      <c r="H17" s="222"/>
      <c r="I17" s="223">
        <v>15</v>
      </c>
      <c r="J17" s="223">
        <v>0</v>
      </c>
      <c r="K17" s="223"/>
      <c r="L17" s="223"/>
      <c r="M17" s="223"/>
      <c r="N17" s="238"/>
      <c r="O17" s="421">
        <f>IF($C17&gt;$D17,1,0)+IF($F17&gt;$G17,1,0)+IF($I17&gt;$J17,1,0)+IF(L17&gt;M17,1,0)+$E17+$H17+$K17+N17</f>
        <v>1</v>
      </c>
      <c r="P17" s="422"/>
      <c r="Q17" s="422">
        <f>SUM(N(IF(F17="","",1))+N(IF(I17="","",1))+N(IF(L17="","",1))+N(IF(C17="","",1)))</f>
        <v>2</v>
      </c>
      <c r="R17" s="422"/>
      <c r="S17" s="224">
        <f t="shared" si="1"/>
        <v>17</v>
      </c>
      <c r="T17" s="224">
        <f t="shared" si="1"/>
        <v>4</v>
      </c>
      <c r="U17" s="423">
        <f>IF(Q17="","",ROUND(O17/Q17,2))</f>
        <v>0.5</v>
      </c>
      <c r="V17" s="423"/>
      <c r="W17" s="423">
        <f>IF(Q17="","",ROUND((S17-T17)/Q17,2))</f>
        <v>6.5</v>
      </c>
      <c r="X17" s="423"/>
      <c r="Y17" s="423">
        <f>IF(Q17="","",ROUND(S17/Q17,2))</f>
        <v>8.5</v>
      </c>
      <c r="Z17" s="423"/>
      <c r="AA17" s="220">
        <f>IF(SUM(C17:N17)=0,0,U17*1000000+W17*1000+Y17)</f>
        <v>506508.5</v>
      </c>
      <c r="AB17" s="414">
        <f>IF(AA17=0,"",IF(LARGE(AA$16:AA$19,1)=AA17,1,IF(LARGE(AA$16:AA$19,2)=AA17,2,IF(LARGE(AA$16:AA$19,3)=AA17,3,IF(LARGE(AA$16:AA$19,4)=AA17,4,-1)))))</f>
        <v>2</v>
      </c>
      <c r="AC17" s="415"/>
    </row>
    <row r="18" spans="1:29" ht="24.75" customHeight="1">
      <c r="A18" s="273">
        <f>'SKUPINY BC3'!B17</f>
        <v>306</v>
      </c>
      <c r="B18" s="273" t="str">
        <f>'SKUPINY BC3'!C17</f>
        <v>Mochňacká Z.</v>
      </c>
      <c r="C18" s="231">
        <f>IF(J16="","",J16)</f>
        <v>1</v>
      </c>
      <c r="D18" s="223">
        <f>IF(I16="","",I16)</f>
        <v>3</v>
      </c>
      <c r="E18" s="223"/>
      <c r="F18" s="223">
        <f>IF(J17="","",J17)</f>
        <v>0</v>
      </c>
      <c r="G18" s="223">
        <f>IF(I17="","",I17)</f>
        <v>15</v>
      </c>
      <c r="H18" s="223"/>
      <c r="I18" s="222"/>
      <c r="J18" s="222"/>
      <c r="K18" s="222"/>
      <c r="L18" s="223"/>
      <c r="M18" s="223"/>
      <c r="N18" s="238"/>
      <c r="O18" s="421">
        <f>IF($C18&gt;$D18,1,0)+IF($F18&gt;$G18,1,0)+IF($I18&gt;$J18,1,0)+IF(L18&gt;M18,1,0)+$E18+$H18+$K18+N18</f>
        <v>0</v>
      </c>
      <c r="P18" s="422"/>
      <c r="Q18" s="422">
        <f>SUM(N(IF(F18="","",1))+N(IF(I18="","",1))+N(IF(L18="","",1))+N(IF(C18="","",1)))</f>
        <v>2</v>
      </c>
      <c r="R18" s="422"/>
      <c r="S18" s="224">
        <f t="shared" si="1"/>
        <v>1</v>
      </c>
      <c r="T18" s="224">
        <f t="shared" si="1"/>
        <v>18</v>
      </c>
      <c r="U18" s="423">
        <f>IF(Q18="","",ROUND(O18/Q18,2))</f>
        <v>0</v>
      </c>
      <c r="V18" s="423"/>
      <c r="W18" s="423">
        <f>IF(Q18="","",ROUND((S18-T18)/Q18,2))</f>
        <v>-8.5</v>
      </c>
      <c r="X18" s="423"/>
      <c r="Y18" s="423">
        <f>IF(Q18="","",ROUND(S18/Q18,2))</f>
        <v>0.5</v>
      </c>
      <c r="Z18" s="423"/>
      <c r="AA18" s="220">
        <f>IF(SUM(C18:N18)=0,0,U18*1000000+W18*1000+Y18)</f>
        <v>-8499.5</v>
      </c>
      <c r="AB18" s="414">
        <f>IF(AA18=0,"",IF(LARGE(AA$16:AA$19,1)=AA18,1,IF(LARGE(AA$16:AA$19,2)=AA18,2,IF(LARGE(AA$16:AA$19,3)=AA18,3,IF(LARGE(AA$16:AA$19,4)=AA18,4,-1)))))</f>
        <v>3</v>
      </c>
      <c r="AC18" s="415"/>
    </row>
    <row r="19" spans="1:29" ht="24.75" customHeight="1" hidden="1" thickBot="1">
      <c r="A19" s="273" t="e">
        <f>'SKUPINY BC3'!B18</f>
        <v>#N/A</v>
      </c>
      <c r="B19" s="273" t="e">
        <f>'SKUPINY BC3'!C18</f>
        <v>#N/A</v>
      </c>
      <c r="C19" s="232">
        <f>IF(M16="","",M16)</f>
      </c>
      <c r="D19" s="233">
        <f>IF(L16="","",L16)</f>
      </c>
      <c r="E19" s="233"/>
      <c r="F19" s="233">
        <f>IF(M17="","",M17)</f>
      </c>
      <c r="G19" s="233">
        <f>IF(L17="","",L17)</f>
      </c>
      <c r="H19" s="233"/>
      <c r="I19" s="233">
        <f>IF(M18="","",M18)</f>
      </c>
      <c r="J19" s="233">
        <f>IF(L18="","",L18)</f>
      </c>
      <c r="K19" s="233"/>
      <c r="L19" s="234"/>
      <c r="M19" s="234"/>
      <c r="N19" s="239"/>
      <c r="O19" s="416">
        <f>IF($C19&gt;$D19,1,0)+IF($F19&gt;$G19,1,0)+IF($I19&gt;$J19,1,0)+IF(L19&gt;M19,1,0)+$E19+$H19+$K19+N19</f>
        <v>0</v>
      </c>
      <c r="P19" s="417"/>
      <c r="Q19" s="417">
        <f>SUM(N(IF(F19="","",1))+N(IF(I19="","",1))+N(IF(L19="","",1))+N(IF(C19="","",1)))</f>
        <v>0</v>
      </c>
      <c r="R19" s="417"/>
      <c r="S19" s="235">
        <f t="shared" si="1"/>
      </c>
      <c r="T19" s="235">
        <f t="shared" si="1"/>
      </c>
      <c r="U19" s="418" t="e">
        <f>IF(Q19="","",ROUND(O19/Q19,2))</f>
        <v>#DIV/0!</v>
      </c>
      <c r="V19" s="418"/>
      <c r="W19" s="418" t="e">
        <f>IF(Q19="","",(S19-T19)/Q19)</f>
        <v>#VALUE!</v>
      </c>
      <c r="X19" s="418"/>
      <c r="Y19" s="418" t="e">
        <f>IF(Q19="","",ROUND(S19/Q19,2))</f>
        <v>#VALUE!</v>
      </c>
      <c r="Z19" s="418"/>
      <c r="AA19" s="236"/>
      <c r="AB19" s="419">
        <f>IF(AA19=0,"",IF(LARGE(AA$16:AA$19,1)=AA19,1,IF(LARGE(AA$16:AA$19,2)=AA19,2,IF(LARGE(AA$16:AA$19,3)=AA19,3,IF(LARGE(AA$16:AA$19,4)=AA19,4,-1)))))</f>
      </c>
      <c r="AC19" s="420"/>
    </row>
    <row r="21" spans="1:29" s="207" customFormat="1" ht="66.75" customHeight="1" hidden="1" thickBot="1">
      <c r="A21" s="408" t="s">
        <v>35</v>
      </c>
      <c r="B21" s="409"/>
      <c r="C21" s="410" t="str">
        <f>A22</f>
        <v>Strehársky M.</v>
      </c>
      <c r="D21" s="411"/>
      <c r="E21" s="212"/>
      <c r="F21" s="412" t="str">
        <f>A23</f>
        <v>Prášil M.</v>
      </c>
      <c r="G21" s="411"/>
      <c r="H21" s="212"/>
      <c r="I21" s="412" t="str">
        <f>A24</f>
        <v>Žitňáková Ž.</v>
      </c>
      <c r="J21" s="411"/>
      <c r="K21" s="212"/>
      <c r="L21" s="412" t="str">
        <f>A25</f>
        <v>Mihová I.</v>
      </c>
      <c r="M21" s="413"/>
      <c r="N21" s="212"/>
      <c r="O21" s="403" t="s">
        <v>84</v>
      </c>
      <c r="P21" s="404"/>
      <c r="Q21" s="403" t="s">
        <v>85</v>
      </c>
      <c r="R21" s="404"/>
      <c r="S21" s="405" t="s">
        <v>39</v>
      </c>
      <c r="T21" s="404"/>
      <c r="U21" s="405" t="s">
        <v>86</v>
      </c>
      <c r="V21" s="404"/>
      <c r="W21" s="405" t="s">
        <v>87</v>
      </c>
      <c r="X21" s="404"/>
      <c r="Y21" s="405" t="s">
        <v>88</v>
      </c>
      <c r="Z21" s="406"/>
      <c r="AA21" s="211"/>
      <c r="AB21" s="403" t="s">
        <v>44</v>
      </c>
      <c r="AC21" s="407"/>
    </row>
    <row r="22" spans="1:29" ht="24.75" customHeight="1" hidden="1" thickBot="1">
      <c r="A22" s="396" t="s">
        <v>90</v>
      </c>
      <c r="B22" s="398"/>
      <c r="C22" s="183"/>
      <c r="D22" s="184"/>
      <c r="E22" s="213"/>
      <c r="F22" s="185">
        <v>3</v>
      </c>
      <c r="G22" s="186">
        <v>2</v>
      </c>
      <c r="H22" s="214"/>
      <c r="I22" s="188">
        <v>12</v>
      </c>
      <c r="J22" s="187">
        <v>0</v>
      </c>
      <c r="K22" s="198"/>
      <c r="L22" s="188">
        <v>22</v>
      </c>
      <c r="M22" s="189">
        <v>0</v>
      </c>
      <c r="N22" s="198"/>
      <c r="O22" s="396">
        <v>3</v>
      </c>
      <c r="P22" s="399"/>
      <c r="Q22" s="396">
        <v>3</v>
      </c>
      <c r="R22" s="399"/>
      <c r="S22" s="190">
        <f>IF(AND(F22="",I22="",L22=""),"",F22+I22+L22)</f>
        <v>37</v>
      </c>
      <c r="T22" s="191">
        <f>IF(AND(G22="",J22="",M22=""),"",G22+J22+M22)</f>
        <v>2</v>
      </c>
      <c r="U22" s="400">
        <f>IF(Q22="","",ROUND(O22/Q22,2))</f>
        <v>1</v>
      </c>
      <c r="V22" s="401"/>
      <c r="W22" s="400">
        <f>IF(Q22="","",ROUND((S22-T22)/Q22,2))</f>
        <v>11.67</v>
      </c>
      <c r="X22" s="401"/>
      <c r="Y22" s="400">
        <f>IF(Q22="","",ROUND(S22/Q22,2))</f>
        <v>12.33</v>
      </c>
      <c r="Z22" s="402"/>
      <c r="AA22" s="210"/>
      <c r="AB22" s="396">
        <v>1</v>
      </c>
      <c r="AC22" s="397"/>
    </row>
    <row r="23" spans="1:29" ht="24.75" customHeight="1" hidden="1" thickBot="1">
      <c r="A23" s="381" t="s">
        <v>91</v>
      </c>
      <c r="B23" s="391"/>
      <c r="C23" s="192">
        <v>2</v>
      </c>
      <c r="D23" s="187">
        <v>3</v>
      </c>
      <c r="E23" s="214"/>
      <c r="F23" s="183"/>
      <c r="G23" s="184"/>
      <c r="H23" s="213"/>
      <c r="I23" s="193">
        <v>6</v>
      </c>
      <c r="J23" s="186">
        <v>3</v>
      </c>
      <c r="K23" s="214"/>
      <c r="L23" s="188">
        <v>9</v>
      </c>
      <c r="M23" s="189">
        <v>0</v>
      </c>
      <c r="N23" s="198"/>
      <c r="O23" s="381">
        <v>2</v>
      </c>
      <c r="P23" s="392"/>
      <c r="Q23" s="381">
        <v>3</v>
      </c>
      <c r="R23" s="392"/>
      <c r="S23" s="194">
        <f>IF(AND(C23="",I23="",L23=""),"",C23+I23+L23)</f>
        <v>17</v>
      </c>
      <c r="T23" s="195">
        <f>IF(AND(D23="",J23="",M23=""),"",D23+J23+M23)</f>
        <v>6</v>
      </c>
      <c r="U23" s="393">
        <f>IF(Q23="","",ROUND(O23/Q23,2))</f>
        <v>0.67</v>
      </c>
      <c r="V23" s="394"/>
      <c r="W23" s="393">
        <f>IF(Q23="","",ROUND((S23-T23)/Q23,2))</f>
        <v>3.67</v>
      </c>
      <c r="X23" s="394"/>
      <c r="Y23" s="393">
        <f>IF(Q23="","",ROUND(S23/Q23,2))</f>
        <v>5.67</v>
      </c>
      <c r="Z23" s="395"/>
      <c r="AA23" s="209"/>
      <c r="AB23" s="381">
        <v>2</v>
      </c>
      <c r="AC23" s="382"/>
    </row>
    <row r="24" spans="1:29" ht="24.75" customHeight="1" hidden="1" thickBot="1">
      <c r="A24" s="381" t="s">
        <v>92</v>
      </c>
      <c r="B24" s="391"/>
      <c r="C24" s="196">
        <v>0</v>
      </c>
      <c r="D24" s="197">
        <v>12</v>
      </c>
      <c r="E24" s="198"/>
      <c r="F24" s="198">
        <v>3</v>
      </c>
      <c r="G24" s="187">
        <v>6</v>
      </c>
      <c r="H24" s="214"/>
      <c r="I24" s="183"/>
      <c r="J24" s="184"/>
      <c r="K24" s="216"/>
      <c r="L24" s="199">
        <v>8</v>
      </c>
      <c r="M24" s="200">
        <v>0</v>
      </c>
      <c r="N24" s="217"/>
      <c r="O24" s="381">
        <v>1</v>
      </c>
      <c r="P24" s="392"/>
      <c r="Q24" s="381">
        <v>3</v>
      </c>
      <c r="R24" s="392"/>
      <c r="S24" s="194">
        <f>IF(AND(C24="",F24="",L24=""),"",C24+F24+L24)</f>
        <v>11</v>
      </c>
      <c r="T24" s="195">
        <f>IF(AND(D24="",G24="",M24=""),"",D24+G24+M24)</f>
        <v>18</v>
      </c>
      <c r="U24" s="393">
        <f>IF(Q24="","",ROUND(O24/Q24,2))</f>
        <v>0.33</v>
      </c>
      <c r="V24" s="394"/>
      <c r="W24" s="393">
        <f>IF(Q24="","",ROUND((S24-T24)/Q24,2))</f>
        <v>-2.33</v>
      </c>
      <c r="X24" s="394"/>
      <c r="Y24" s="393">
        <f>IF(Q24="","",ROUND(S24/Q24,2))</f>
        <v>3.67</v>
      </c>
      <c r="Z24" s="395"/>
      <c r="AA24" s="209"/>
      <c r="AB24" s="381">
        <v>3</v>
      </c>
      <c r="AC24" s="382"/>
    </row>
    <row r="25" spans="1:29" ht="24.75" customHeight="1" hidden="1" thickBot="1">
      <c r="A25" s="383" t="s">
        <v>89</v>
      </c>
      <c r="B25" s="384"/>
      <c r="C25" s="201">
        <v>0</v>
      </c>
      <c r="D25" s="202">
        <v>22</v>
      </c>
      <c r="E25" s="215"/>
      <c r="F25" s="203">
        <v>0</v>
      </c>
      <c r="G25" s="202">
        <v>9</v>
      </c>
      <c r="H25" s="215"/>
      <c r="I25" s="203">
        <v>0</v>
      </c>
      <c r="J25" s="202">
        <v>8</v>
      </c>
      <c r="K25" s="215"/>
      <c r="L25" s="183"/>
      <c r="M25" s="184"/>
      <c r="N25" s="213"/>
      <c r="O25" s="385">
        <v>0</v>
      </c>
      <c r="P25" s="386"/>
      <c r="Q25" s="385">
        <v>3</v>
      </c>
      <c r="R25" s="386"/>
      <c r="S25" s="204">
        <f>IF(AND(C25="",F25="",I25=""),"",C25+F25+I25)</f>
        <v>0</v>
      </c>
      <c r="T25" s="205">
        <f>IF(AND(D25="",G25="",J25=""),"",D25+G25+J25)</f>
        <v>39</v>
      </c>
      <c r="U25" s="387">
        <f>IF(Q25="","",ROUND(O25/Q25,2))</f>
        <v>0</v>
      </c>
      <c r="V25" s="388"/>
      <c r="W25" s="387">
        <f>IF(Q25="","",(S25-T25)/Q25)</f>
        <v>-13</v>
      </c>
      <c r="X25" s="388"/>
      <c r="Y25" s="387">
        <f>IF(Q25="","",ROUND(S25/Q25,2))</f>
        <v>0</v>
      </c>
      <c r="Z25" s="389"/>
      <c r="AA25" s="208"/>
      <c r="AB25" s="385">
        <v>4</v>
      </c>
      <c r="AC25" s="390"/>
    </row>
    <row r="26" ht="15" hidden="1"/>
    <row r="27" spans="1:29" s="207" customFormat="1" ht="66.75" customHeight="1" hidden="1" thickBot="1">
      <c r="A27" s="408" t="s">
        <v>35</v>
      </c>
      <c r="B27" s="409"/>
      <c r="C27" s="410" t="str">
        <f>A28</f>
        <v>Strehársky M.</v>
      </c>
      <c r="D27" s="411"/>
      <c r="E27" s="212"/>
      <c r="F27" s="412" t="str">
        <f>A29</f>
        <v>Prášil M.</v>
      </c>
      <c r="G27" s="411"/>
      <c r="H27" s="212"/>
      <c r="I27" s="412" t="str">
        <f>A30</f>
        <v>Žitňáková Ž.</v>
      </c>
      <c r="J27" s="411"/>
      <c r="K27" s="212"/>
      <c r="L27" s="412">
        <f>A31</f>
        <v>0</v>
      </c>
      <c r="M27" s="413"/>
      <c r="N27" s="212"/>
      <c r="O27" s="403" t="s">
        <v>84</v>
      </c>
      <c r="P27" s="404"/>
      <c r="Q27" s="403" t="s">
        <v>85</v>
      </c>
      <c r="R27" s="404"/>
      <c r="S27" s="405" t="s">
        <v>39</v>
      </c>
      <c r="T27" s="404"/>
      <c r="U27" s="405" t="s">
        <v>86</v>
      </c>
      <c r="V27" s="404"/>
      <c r="W27" s="405" t="s">
        <v>87</v>
      </c>
      <c r="X27" s="404"/>
      <c r="Y27" s="405" t="s">
        <v>88</v>
      </c>
      <c r="Z27" s="406"/>
      <c r="AA27" s="211"/>
      <c r="AB27" s="403" t="s">
        <v>44</v>
      </c>
      <c r="AC27" s="407"/>
    </row>
    <row r="28" spans="1:29" ht="24.75" customHeight="1" hidden="1" thickBot="1">
      <c r="A28" s="396" t="s">
        <v>90</v>
      </c>
      <c r="B28" s="398"/>
      <c r="C28" s="183"/>
      <c r="D28" s="184"/>
      <c r="E28" s="213"/>
      <c r="F28" s="185">
        <v>3</v>
      </c>
      <c r="G28" s="186">
        <v>2</v>
      </c>
      <c r="H28" s="214"/>
      <c r="I28" s="188">
        <v>12</v>
      </c>
      <c r="J28" s="187">
        <v>0</v>
      </c>
      <c r="K28" s="198"/>
      <c r="L28" s="188"/>
      <c r="M28" s="189"/>
      <c r="N28" s="198"/>
      <c r="O28" s="396">
        <v>3</v>
      </c>
      <c r="P28" s="399"/>
      <c r="Q28" s="396">
        <v>2</v>
      </c>
      <c r="R28" s="399"/>
      <c r="S28" s="190">
        <f>IF(AND(F28="",I28="",L28=""),"",F28+I28+L28)</f>
        <v>15</v>
      </c>
      <c r="T28" s="191">
        <f>IF(AND(G28="",J28="",M28=""),"",G28+J28+M28)</f>
        <v>2</v>
      </c>
      <c r="U28" s="400">
        <f>IF(Q28="","",ROUND(O28/Q28,2))</f>
        <v>1.5</v>
      </c>
      <c r="V28" s="401"/>
      <c r="W28" s="400">
        <f>IF(Q28="","",ROUND((S28-T28)/Q28,2))</f>
        <v>6.5</v>
      </c>
      <c r="X28" s="401"/>
      <c r="Y28" s="400">
        <f>IF(Q28="","",ROUND(S28/Q28,2))</f>
        <v>7.5</v>
      </c>
      <c r="Z28" s="402"/>
      <c r="AA28" s="210"/>
      <c r="AB28" s="396">
        <v>1</v>
      </c>
      <c r="AC28" s="397"/>
    </row>
    <row r="29" spans="1:29" ht="24.75" customHeight="1" hidden="1" thickBot="1">
      <c r="A29" s="381" t="s">
        <v>91</v>
      </c>
      <c r="B29" s="391"/>
      <c r="C29" s="192">
        <v>2</v>
      </c>
      <c r="D29" s="187">
        <v>3</v>
      </c>
      <c r="E29" s="214"/>
      <c r="F29" s="183"/>
      <c r="G29" s="184"/>
      <c r="H29" s="213"/>
      <c r="I29" s="193">
        <v>6</v>
      </c>
      <c r="J29" s="186">
        <v>3</v>
      </c>
      <c r="K29" s="214"/>
      <c r="L29" s="188"/>
      <c r="M29" s="189"/>
      <c r="N29" s="198"/>
      <c r="O29" s="381">
        <v>1</v>
      </c>
      <c r="P29" s="392"/>
      <c r="Q29" s="381">
        <v>2</v>
      </c>
      <c r="R29" s="392"/>
      <c r="S29" s="194">
        <f>IF(AND(C29="",I29="",L29=""),"",C29+I29+L29)</f>
        <v>8</v>
      </c>
      <c r="T29" s="195">
        <f>IF(AND(D29="",J29="",M29=""),"",D29+J29+M29)</f>
        <v>6</v>
      </c>
      <c r="U29" s="393">
        <f>IF(Q29="","",ROUND(O29/Q29,2))</f>
        <v>0.5</v>
      </c>
      <c r="V29" s="394"/>
      <c r="W29" s="393">
        <f>IF(Q29="","",ROUND((S29-T29)/Q29,2))</f>
        <v>1</v>
      </c>
      <c r="X29" s="394"/>
      <c r="Y29" s="393">
        <f>IF(Q29="","",ROUND(S29/Q29,2))</f>
        <v>4</v>
      </c>
      <c r="Z29" s="395"/>
      <c r="AA29" s="209"/>
      <c r="AB29" s="381">
        <v>2</v>
      </c>
      <c r="AC29" s="382"/>
    </row>
    <row r="30" spans="1:29" ht="24.75" customHeight="1" hidden="1" thickBot="1">
      <c r="A30" s="381" t="s">
        <v>92</v>
      </c>
      <c r="B30" s="391"/>
      <c r="C30" s="196">
        <v>0</v>
      </c>
      <c r="D30" s="197">
        <v>12</v>
      </c>
      <c r="E30" s="198"/>
      <c r="F30" s="198">
        <v>3</v>
      </c>
      <c r="G30" s="187">
        <v>6</v>
      </c>
      <c r="H30" s="214"/>
      <c r="I30" s="183"/>
      <c r="J30" s="184"/>
      <c r="K30" s="216"/>
      <c r="L30" s="199"/>
      <c r="M30" s="200"/>
      <c r="N30" s="217"/>
      <c r="O30" s="381">
        <v>1</v>
      </c>
      <c r="P30" s="392"/>
      <c r="Q30" s="381">
        <v>2</v>
      </c>
      <c r="R30" s="392"/>
      <c r="S30" s="194">
        <f>IF(AND(C30="",F30="",L30=""),"",C30+F30+L30)</f>
        <v>3</v>
      </c>
      <c r="T30" s="195">
        <f>IF(AND(D30="",G30="",M30=""),"",D30+G30+M30)</f>
        <v>18</v>
      </c>
      <c r="U30" s="393">
        <f>IF(Q30="","",ROUND(O30/Q30,2))</f>
        <v>0.5</v>
      </c>
      <c r="V30" s="394"/>
      <c r="W30" s="393">
        <f>IF(Q30="","",ROUND((S30-T30)/Q30,2))</f>
        <v>-7.5</v>
      </c>
      <c r="X30" s="394"/>
      <c r="Y30" s="393">
        <f>IF(Q30="","",ROUND(S30/Q30,2))</f>
        <v>1.5</v>
      </c>
      <c r="Z30" s="395"/>
      <c r="AA30" s="209"/>
      <c r="AB30" s="381">
        <v>3</v>
      </c>
      <c r="AC30" s="382"/>
    </row>
    <row r="31" spans="1:29" ht="24.75" customHeight="1" hidden="1" thickBot="1">
      <c r="A31" s="383"/>
      <c r="B31" s="384"/>
      <c r="C31" s="201"/>
      <c r="D31" s="202"/>
      <c r="E31" s="215"/>
      <c r="F31" s="203"/>
      <c r="G31" s="202"/>
      <c r="H31" s="215"/>
      <c r="I31" s="203"/>
      <c r="J31" s="202"/>
      <c r="K31" s="215"/>
      <c r="L31" s="183"/>
      <c r="M31" s="184"/>
      <c r="N31" s="213"/>
      <c r="O31" s="385"/>
      <c r="P31" s="386"/>
      <c r="Q31" s="385"/>
      <c r="R31" s="386"/>
      <c r="S31" s="204"/>
      <c r="T31" s="205"/>
      <c r="U31" s="387"/>
      <c r="V31" s="388"/>
      <c r="W31" s="387"/>
      <c r="X31" s="388"/>
      <c r="Y31" s="387"/>
      <c r="Z31" s="389"/>
      <c r="AA31" s="208"/>
      <c r="AB31" s="385"/>
      <c r="AC31" s="390"/>
    </row>
    <row r="32" ht="15" hidden="1"/>
    <row r="33" ht="15" hidden="1"/>
    <row r="34" ht="15" hidden="1"/>
  </sheetData>
  <sheetProtection/>
  <mergeCells count="166">
    <mergeCell ref="A1:F1"/>
    <mergeCell ref="G1:AC1"/>
    <mergeCell ref="A2:F2"/>
    <mergeCell ref="G2:AC2"/>
    <mergeCell ref="A3:F3"/>
    <mergeCell ref="G3:AC3"/>
    <mergeCell ref="A4:F4"/>
    <mergeCell ref="G4:AC4"/>
    <mergeCell ref="A5:F5"/>
    <mergeCell ref="G5:AC5"/>
    <mergeCell ref="A6:F6"/>
    <mergeCell ref="G6:AC6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U9:V9"/>
    <mergeCell ref="W9:X9"/>
    <mergeCell ref="Y9:Z9"/>
    <mergeCell ref="AB9:AC9"/>
    <mergeCell ref="O10:P10"/>
    <mergeCell ref="Q10:R10"/>
    <mergeCell ref="U10:V10"/>
    <mergeCell ref="W10:X10"/>
    <mergeCell ref="Y10:Z10"/>
    <mergeCell ref="W12:X12"/>
    <mergeCell ref="Y12:Z12"/>
    <mergeCell ref="AB10:AC10"/>
    <mergeCell ref="O11:P11"/>
    <mergeCell ref="Q11:R11"/>
    <mergeCell ref="U11:V11"/>
    <mergeCell ref="W11:X11"/>
    <mergeCell ref="Y11:Z11"/>
    <mergeCell ref="AB11:AC11"/>
    <mergeCell ref="AB12:AC12"/>
    <mergeCell ref="O13:P13"/>
    <mergeCell ref="Q13:R13"/>
    <mergeCell ref="U13:V13"/>
    <mergeCell ref="W13:X13"/>
    <mergeCell ref="Y13:Z13"/>
    <mergeCell ref="AB13:AC13"/>
    <mergeCell ref="O12:P12"/>
    <mergeCell ref="Q12:R12"/>
    <mergeCell ref="U12:V12"/>
    <mergeCell ref="AB15:AC15"/>
    <mergeCell ref="A15:B15"/>
    <mergeCell ref="C15:D15"/>
    <mergeCell ref="F15:G15"/>
    <mergeCell ref="I15:J15"/>
    <mergeCell ref="L15:M15"/>
    <mergeCell ref="O15:P15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W18:X18"/>
    <mergeCell ref="Y18:Z18"/>
    <mergeCell ref="AB16:AC16"/>
    <mergeCell ref="O17:P17"/>
    <mergeCell ref="Q17:R17"/>
    <mergeCell ref="U17:V17"/>
    <mergeCell ref="W17:X17"/>
    <mergeCell ref="Y17:Z17"/>
    <mergeCell ref="AB17:AC17"/>
    <mergeCell ref="O16:P16"/>
    <mergeCell ref="AB18:AC18"/>
    <mergeCell ref="O19:P19"/>
    <mergeCell ref="Q19:R19"/>
    <mergeCell ref="U19:V19"/>
    <mergeCell ref="W19:X19"/>
    <mergeCell ref="Y19:Z19"/>
    <mergeCell ref="AB19:AC19"/>
    <mergeCell ref="O18:P18"/>
    <mergeCell ref="Q18:R18"/>
    <mergeCell ref="U18:V18"/>
    <mergeCell ref="A21:B21"/>
    <mergeCell ref="C21:D21"/>
    <mergeCell ref="F21:G21"/>
    <mergeCell ref="I21:J21"/>
    <mergeCell ref="L21:M21"/>
    <mergeCell ref="O21:P21"/>
    <mergeCell ref="Q21:R21"/>
    <mergeCell ref="S21:T21"/>
    <mergeCell ref="U21:V21"/>
    <mergeCell ref="W21:X21"/>
    <mergeCell ref="Y21:Z21"/>
    <mergeCell ref="AB21:AC21"/>
    <mergeCell ref="Y23:Z23"/>
    <mergeCell ref="AB23:AC23"/>
    <mergeCell ref="A22:B22"/>
    <mergeCell ref="O22:P22"/>
    <mergeCell ref="Q22:R22"/>
    <mergeCell ref="U22:V22"/>
    <mergeCell ref="W22:X22"/>
    <mergeCell ref="Y22:Z22"/>
    <mergeCell ref="Q24:R24"/>
    <mergeCell ref="U24:V24"/>
    <mergeCell ref="W24:X24"/>
    <mergeCell ref="Y24:Z24"/>
    <mergeCell ref="AB22:AC22"/>
    <mergeCell ref="A23:B23"/>
    <mergeCell ref="O23:P23"/>
    <mergeCell ref="Q23:R23"/>
    <mergeCell ref="U23:V23"/>
    <mergeCell ref="W23:X23"/>
    <mergeCell ref="AB24:AC24"/>
    <mergeCell ref="A25:B25"/>
    <mergeCell ref="O25:P25"/>
    <mergeCell ref="Q25:R25"/>
    <mergeCell ref="U25:V25"/>
    <mergeCell ref="W25:X25"/>
    <mergeCell ref="Y25:Z25"/>
    <mergeCell ref="AB25:AC25"/>
    <mergeCell ref="A24:B24"/>
    <mergeCell ref="O24:P24"/>
    <mergeCell ref="A27:B27"/>
    <mergeCell ref="C27:D27"/>
    <mergeCell ref="F27:G27"/>
    <mergeCell ref="I27:J27"/>
    <mergeCell ref="L27:M27"/>
    <mergeCell ref="O27:P27"/>
    <mergeCell ref="Q27:R27"/>
    <mergeCell ref="S27:T27"/>
    <mergeCell ref="U27:V27"/>
    <mergeCell ref="W27:X27"/>
    <mergeCell ref="Y27:Z27"/>
    <mergeCell ref="AB27:AC27"/>
    <mergeCell ref="Y29:Z29"/>
    <mergeCell ref="AB29:AC29"/>
    <mergeCell ref="A28:B28"/>
    <mergeCell ref="O28:P28"/>
    <mergeCell ref="Q28:R28"/>
    <mergeCell ref="U28:V28"/>
    <mergeCell ref="W28:X28"/>
    <mergeCell ref="Y28:Z28"/>
    <mergeCell ref="Q30:R30"/>
    <mergeCell ref="U30:V30"/>
    <mergeCell ref="W30:X30"/>
    <mergeCell ref="Y30:Z30"/>
    <mergeCell ref="AB28:AC28"/>
    <mergeCell ref="A29:B29"/>
    <mergeCell ref="O29:P29"/>
    <mergeCell ref="Q29:R29"/>
    <mergeCell ref="U29:V29"/>
    <mergeCell ref="W29:X29"/>
    <mergeCell ref="AB30:AC30"/>
    <mergeCell ref="A31:B31"/>
    <mergeCell ref="O31:P31"/>
    <mergeCell ref="Q31:R31"/>
    <mergeCell ref="U31:V31"/>
    <mergeCell ref="W31:X31"/>
    <mergeCell ref="Y31:Z31"/>
    <mergeCell ref="AB31:AC31"/>
    <mergeCell ref="A30:B30"/>
    <mergeCell ref="O30:P30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D12" sqref="D12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309">
        <f>C11</f>
        <v>42876</v>
      </c>
      <c r="U3" s="309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310" t="s">
        <v>105</v>
      </c>
      <c r="D7" s="311"/>
      <c r="E7" s="311"/>
      <c r="F7" s="311"/>
      <c r="G7" s="3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312" t="s">
        <v>66</v>
      </c>
      <c r="D9" s="312"/>
      <c r="E9" s="312"/>
      <c r="F9" s="312"/>
      <c r="G9" s="312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310"/>
      <c r="D10" s="311"/>
      <c r="E10" s="311"/>
      <c r="F10" s="311"/>
      <c r="G10" s="3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308">
        <v>42876</v>
      </c>
      <c r="D11" s="308"/>
      <c r="E11" s="308"/>
      <c r="F11" s="308"/>
      <c r="G11" s="30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2017-05-21T13:34:19Z</cp:lastPrinted>
  <dcterms:created xsi:type="dcterms:W3CDTF">2014-02-19T06:30:34Z</dcterms:created>
  <dcterms:modified xsi:type="dcterms:W3CDTF">2017-05-21T20:27:31Z</dcterms:modified>
  <cp:category/>
  <cp:version/>
  <cp:contentType/>
  <cp:contentStatus/>
</cp:coreProperties>
</file>