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40" windowWidth="16380" windowHeight="7950" tabRatio="724" activeTab="9"/>
  </bookViews>
  <sheets>
    <sheet name="ÚDAJE" sheetId="1" r:id="rId1"/>
    <sheet name="ZOZNAM" sheetId="2" r:id="rId2"/>
    <sheet name="SKUPINY" sheetId="3" r:id="rId3"/>
    <sheet name=" A " sheetId="4" r:id="rId4"/>
    <sheet name=" B " sheetId="5" r:id="rId5"/>
    <sheet name=" C " sheetId="6" r:id="rId6"/>
    <sheet name=" D " sheetId="7" r:id="rId7"/>
    <sheet name="E" sheetId="8" r:id="rId8"/>
    <sheet name="F" sheetId="9" r:id="rId9"/>
    <sheet name="PAVÚK" sheetId="10" r:id="rId10"/>
  </sheets>
  <definedNames>
    <definedName name="NPool">'ZOZNAM'!$AA$5:$AB$13</definedName>
    <definedName name="_xlnm.Print_Area" localSheetId="3">' A '!$B$1:$AC$9</definedName>
    <definedName name="_xlnm.Print_Area" localSheetId="4">' B '!$B$1:$AC$9</definedName>
    <definedName name="_xlnm.Print_Area" localSheetId="5">' C '!$B$1:$AF$9</definedName>
    <definedName name="_xlnm.Print_Area" localSheetId="6">' D '!$B$1:$AF$9</definedName>
    <definedName name="_xlnm.Print_Area" localSheetId="9">'PAVÚK'!$D$3:$BM$88</definedName>
    <definedName name="_xlnm.Print_Area" localSheetId="2">'SKUPINY'!$A$1:$I$36</definedName>
    <definedName name="_xlnm.Print_Area" localSheetId="1">'ZOZNAM'!$B$2:$J$16</definedName>
    <definedName name="Posice">'ZOZNAM'!$G$5:$G$23</definedName>
    <definedName name="Rank">'ZOZNAM'!$B$5:$G$23</definedName>
    <definedName name="Trida">'ZOZNAM'!$B$2</definedName>
  </definedNames>
  <calcPr fullCalcOnLoad="1"/>
</workbook>
</file>

<file path=xl/sharedStrings.xml><?xml version="1.0" encoding="utf-8"?>
<sst xmlns="http://schemas.openxmlformats.org/spreadsheetml/2006/main" count="361" uniqueCount="136">
  <si>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</si>
  <si>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</si>
  <si>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</si>
  <si>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</si>
  <si>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</si>
  <si>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</si>
  <si>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</si>
  <si>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</si>
  <si>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</si>
  <si>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</si>
  <si>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</si>
  <si>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</si>
  <si>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</si>
  <si>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</si>
  <si>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</si>
  <si>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</si>
  <si>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</si>
  <si>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</si>
  <si>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</si>
  <si>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</si>
  <si>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C1</t>
  </si>
  <si>
    <t>A, B, C, D</t>
  </si>
  <si>
    <t>A, B, C, D, E</t>
  </si>
  <si>
    <t>A2</t>
  </si>
  <si>
    <t>A, B, C, D, E, F</t>
  </si>
  <si>
    <t>B2</t>
  </si>
  <si>
    <t>A, B, C, D, E, F, G</t>
  </si>
  <si>
    <t>C2</t>
  </si>
  <si>
    <t>A, B, C, D, E, F, G, H</t>
  </si>
  <si>
    <t>D2</t>
  </si>
  <si>
    <t>A, B, C, D, E, F, G, H, I</t>
  </si>
  <si>
    <t>A, B, C, D, E, F, G, H, I, J</t>
  </si>
  <si>
    <t>C3</t>
  </si>
  <si>
    <t>D3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</si>
  <si>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</si>
  <si>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</si>
  <si>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</si>
  <si>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</si>
  <si>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</si>
  <si>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</si>
  <si>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</si>
  <si>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</si>
  <si>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</si>
  <si>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</si>
  <si>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</si>
  <si>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</si>
  <si>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</si>
  <si>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</si>
  <si>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</si>
  <si>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</si>
  <si>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</si>
  <si>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</si>
  <si>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</si>
  <si>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</si>
  <si>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Skupina C</t>
  </si>
  <si>
    <t>Skupina D</t>
  </si>
  <si>
    <t>Názov preteku:</t>
  </si>
  <si>
    <t>1.</t>
  </si>
  <si>
    <t>1. A</t>
  </si>
  <si>
    <t>2.</t>
  </si>
  <si>
    <t>3.</t>
  </si>
  <si>
    <t>1. D</t>
  </si>
  <si>
    <t>1. C</t>
  </si>
  <si>
    <t>1. B</t>
  </si>
  <si>
    <t xml:space="preserve">      3. - 4. miesto:</t>
  </si>
  <si>
    <t>Herel Lukáš</t>
  </si>
  <si>
    <t>Kurilák</t>
  </si>
  <si>
    <t>Rastislav</t>
  </si>
  <si>
    <t>ZOM Prešov</t>
  </si>
  <si>
    <t>Hudeček</t>
  </si>
  <si>
    <t>Peter</t>
  </si>
  <si>
    <t>Šk Altius</t>
  </si>
  <si>
    <t>Skupina E</t>
  </si>
  <si>
    <t>Tomáš</t>
  </si>
  <si>
    <t>Hlinka</t>
  </si>
  <si>
    <t>Richard</t>
  </si>
  <si>
    <t>Král</t>
  </si>
  <si>
    <t>Šk Victoria</t>
  </si>
  <si>
    <t>Dančo</t>
  </si>
  <si>
    <t>Mezík</t>
  </si>
  <si>
    <t>Róbert</t>
  </si>
  <si>
    <t>Vavrica</t>
  </si>
  <si>
    <t>Minarech</t>
  </si>
  <si>
    <t>Novota</t>
  </si>
  <si>
    <t>Gregor</t>
  </si>
  <si>
    <t>Jakub</t>
  </si>
  <si>
    <t>Opát</t>
  </si>
  <si>
    <t>Martin</t>
  </si>
  <si>
    <t>SKUPINY BC2</t>
  </si>
  <si>
    <t>E3</t>
  </si>
  <si>
    <t>E2</t>
  </si>
  <si>
    <t>E</t>
  </si>
  <si>
    <t>1. E</t>
  </si>
  <si>
    <t>1. Na skóre</t>
  </si>
  <si>
    <t>Koef. 1</t>
  </si>
  <si>
    <t>Koef. 2</t>
  </si>
  <si>
    <t>OMD</t>
  </si>
  <si>
    <t>Žigmund</t>
  </si>
  <si>
    <t>D1</t>
  </si>
  <si>
    <t>E1</t>
  </si>
  <si>
    <t>A3</t>
  </si>
  <si>
    <t>B3</t>
  </si>
  <si>
    <t>Kurilák R.</t>
  </si>
  <si>
    <t>ZOM prešov</t>
  </si>
  <si>
    <t xml:space="preserve">2. ligové kolo </t>
  </si>
  <si>
    <t>Matej</t>
  </si>
  <si>
    <t>Špánik</t>
  </si>
  <si>
    <t>Bertok</t>
  </si>
  <si>
    <t>Jankechová</t>
  </si>
  <si>
    <t>Zaťko</t>
  </si>
  <si>
    <t>Kuták</t>
  </si>
  <si>
    <t>Bílá</t>
  </si>
  <si>
    <t>Adam</t>
  </si>
  <si>
    <t>Eliška</t>
  </si>
  <si>
    <t>Roman</t>
  </si>
  <si>
    <t>Patrik</t>
  </si>
  <si>
    <t>Lenka</t>
  </si>
  <si>
    <t>DSS Hrabiny</t>
  </si>
  <si>
    <t>Skupina F</t>
  </si>
  <si>
    <t>F1</t>
  </si>
  <si>
    <t>F3</t>
  </si>
  <si>
    <t>F2</t>
  </si>
  <si>
    <t>A4</t>
  </si>
  <si>
    <t>F</t>
  </si>
  <si>
    <t>Hudeček P.</t>
  </si>
  <si>
    <t>Dančo T.</t>
  </si>
  <si>
    <t>Jankechová E.</t>
  </si>
  <si>
    <t>Bertok R.</t>
  </si>
  <si>
    <t>Opát M.</t>
  </si>
  <si>
    <t>Gregor A.</t>
  </si>
  <si>
    <t>Zaťko P.</t>
  </si>
  <si>
    <t>Hudeček P</t>
  </si>
  <si>
    <t>Śk Altius</t>
  </si>
  <si>
    <t>2. Na skóre</t>
  </si>
  <si>
    <t>1. F</t>
  </si>
  <si>
    <t>Koef. 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</si>
</sst>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mm/yy;@"/>
  </numFmts>
  <fonts count="7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i/>
      <sz val="8"/>
      <name val="Arial"/>
      <family val="2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 CE"/>
      <family val="2"/>
    </font>
    <font>
      <i/>
      <sz val="8"/>
      <color indexed="62"/>
      <name val="Arial CE"/>
      <family val="2"/>
    </font>
    <font>
      <b/>
      <sz val="22"/>
      <color indexed="62"/>
      <name val="AntiqOliTEE"/>
      <family val="0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6"/>
      <color indexed="62"/>
      <name val="Arial"/>
      <family val="2"/>
    </font>
    <font>
      <b/>
      <sz val="16"/>
      <color theme="4" tint="-0.24997000396251678"/>
      <name val="Arial CE"/>
      <family val="2"/>
    </font>
    <font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sz val="12"/>
      <color theme="4" tint="-0.24997000396251678"/>
      <name val="Arial CE"/>
      <family val="2"/>
    </font>
    <font>
      <sz val="8"/>
      <color theme="4" tint="-0.24997000396251678"/>
      <name val="Arial CE"/>
      <family val="2"/>
    </font>
    <font>
      <sz val="10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36"/>
      <color theme="4" tint="-0.24997000396251678"/>
      <name val="Arial"/>
      <family val="2"/>
    </font>
    <font>
      <sz val="36"/>
      <color theme="4" tint="-0.24997000396251678"/>
      <name val="AntiqOliTEE"/>
      <family val="0"/>
    </font>
    <font>
      <sz val="36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i/>
      <sz val="8"/>
      <color theme="4" tint="-0.24997000396251678"/>
      <name val="Arial CE"/>
      <family val="2"/>
    </font>
    <font>
      <b/>
      <sz val="14"/>
      <color theme="4" tint="-0.24997000396251678"/>
      <name val="Arial CE"/>
      <family val="2"/>
    </font>
    <font>
      <b/>
      <sz val="6"/>
      <color rgb="FFFF0000"/>
      <name val="Arial"/>
      <family val="2"/>
    </font>
    <font>
      <i/>
      <sz val="9"/>
      <color theme="4" tint="-0.24997000396251678"/>
      <name val="Arial"/>
      <family val="2"/>
    </font>
    <font>
      <sz val="9"/>
      <color theme="4" tint="-0.24997000396251678"/>
      <name val="Arial CE"/>
      <family val="2"/>
    </font>
    <font>
      <b/>
      <sz val="22"/>
      <color theme="4" tint="-0.24997000396251678"/>
      <name val="AntiqOliTEE"/>
      <family val="0"/>
    </font>
    <font>
      <b/>
      <sz val="6"/>
      <color theme="4" tint="-0.2499700039625167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 applyAlignment="0">
      <protection/>
    </xf>
    <xf numFmtId="0" fontId="1" fillId="0" borderId="0" applyAlignment="0"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5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0" borderId="0" xfId="45" applyFont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27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2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45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" fillId="0" borderId="0" xfId="44" applyAlignment="1">
      <alignment/>
      <protection/>
    </xf>
    <xf numFmtId="0" fontId="1" fillId="0" borderId="0" xfId="44" applyAlignment="1">
      <alignment horizontal="center" vertical="center"/>
      <protection/>
    </xf>
    <xf numFmtId="0" fontId="32" fillId="0" borderId="0" xfId="44" applyFont="1" applyAlignment="1">
      <alignment horizontal="center" vertical="center"/>
      <protection/>
    </xf>
    <xf numFmtId="0" fontId="1" fillId="0" borderId="0" xfId="44" applyBorder="1" applyAlignment="1">
      <alignment horizontal="center" vertical="center"/>
      <protection/>
    </xf>
    <xf numFmtId="0" fontId="1" fillId="0" borderId="0" xfId="44" applyBorder="1" applyAlignment="1">
      <alignment/>
      <protection/>
    </xf>
    <xf numFmtId="0" fontId="33" fillId="0" borderId="0" xfId="44" applyFont="1" applyBorder="1" applyAlignment="1">
      <alignment vertical="center"/>
      <protection/>
    </xf>
    <xf numFmtId="0" fontId="32" fillId="0" borderId="0" xfId="44" applyFont="1" applyBorder="1" applyAlignment="1">
      <alignment vertical="center"/>
      <protection/>
    </xf>
    <xf numFmtId="0" fontId="32" fillId="0" borderId="0" xfId="44" applyFont="1" applyBorder="1" applyAlignment="1">
      <alignment horizontal="center" vertical="center"/>
      <protection/>
    </xf>
    <xf numFmtId="0" fontId="1" fillId="0" borderId="0" xfId="44" applyBorder="1" applyAlignment="1">
      <alignment vertical="center"/>
      <protection/>
    </xf>
    <xf numFmtId="0" fontId="1" fillId="0" borderId="0" xfId="44" applyBorder="1" applyAlignment="1">
      <alignment horizontal="left" vertical="center" indent="1"/>
      <protection/>
    </xf>
    <xf numFmtId="0" fontId="31" fillId="0" borderId="0" xfId="45" applyFont="1" applyBorder="1" applyAlignment="1">
      <alignment vertical="center"/>
      <protection/>
    </xf>
    <xf numFmtId="0" fontId="34" fillId="0" borderId="0" xfId="44" applyFont="1" applyBorder="1" applyAlignment="1">
      <alignment vertical="center"/>
      <protection/>
    </xf>
    <xf numFmtId="0" fontId="54" fillId="0" borderId="0" xfId="0" applyFont="1" applyAlignment="1" applyProtection="1">
      <alignment horizontal="center"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right"/>
      <protection hidden="1"/>
    </xf>
    <xf numFmtId="0" fontId="56" fillId="0" borderId="0" xfId="0" applyFont="1" applyAlignment="1" applyProtection="1">
      <alignment horizontal="left"/>
      <protection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6" fillId="19" borderId="19" xfId="0" applyFont="1" applyFill="1" applyBorder="1" applyAlignment="1" applyProtection="1">
      <alignment horizontal="center" vertical="center"/>
      <protection hidden="1"/>
    </xf>
    <xf numFmtId="0" fontId="56" fillId="19" borderId="22" xfId="0" applyFont="1" applyFill="1" applyBorder="1" applyAlignment="1" applyProtection="1">
      <alignment horizontal="center" vertical="center"/>
      <protection hidden="1"/>
    </xf>
    <xf numFmtId="0" fontId="56" fillId="19" borderId="23" xfId="0" applyFont="1" applyFill="1" applyBorder="1" applyAlignment="1" applyProtection="1">
      <alignment horizontal="center" vertical="center"/>
      <protection hidden="1"/>
    </xf>
    <xf numFmtId="0" fontId="57" fillId="0" borderId="13" xfId="0" applyFont="1" applyBorder="1" applyAlignment="1" applyProtection="1">
      <alignment horizontal="right"/>
      <protection hidden="1"/>
    </xf>
    <xf numFmtId="0" fontId="57" fillId="0" borderId="14" xfId="0" applyFont="1" applyBorder="1" applyAlignment="1" applyProtection="1">
      <alignment horizontal="center"/>
      <protection hidden="1"/>
    </xf>
    <xf numFmtId="0" fontId="57" fillId="0" borderId="15" xfId="0" applyFont="1" applyBorder="1" applyAlignment="1" applyProtection="1">
      <alignment horizontal="left"/>
      <protection hidden="1"/>
    </xf>
    <xf numFmtId="0" fontId="57" fillId="0" borderId="14" xfId="0" applyFont="1" applyBorder="1" applyAlignment="1" applyProtection="1">
      <alignment horizontal="left"/>
      <protection hidden="1"/>
    </xf>
    <xf numFmtId="0" fontId="58" fillId="0" borderId="16" xfId="0" applyFont="1" applyBorder="1" applyAlignment="1" applyProtection="1">
      <alignment/>
      <protection hidden="1"/>
    </xf>
    <xf numFmtId="0" fontId="58" fillId="0" borderId="17" xfId="0" applyFont="1" applyBorder="1" applyAlignment="1" applyProtection="1">
      <alignment horizontal="center"/>
      <protection hidden="1"/>
    </xf>
    <xf numFmtId="0" fontId="58" fillId="0" borderId="18" xfId="0" applyFont="1" applyBorder="1" applyAlignment="1" applyProtection="1">
      <alignment horizontal="left"/>
      <protection hidden="1"/>
    </xf>
    <xf numFmtId="0" fontId="58" fillId="0" borderId="17" xfId="0" applyFont="1" applyBorder="1" applyAlignment="1" applyProtection="1">
      <alignment horizontal="left"/>
      <protection hidden="1"/>
    </xf>
    <xf numFmtId="0" fontId="57" fillId="0" borderId="13" xfId="0" applyFont="1" applyBorder="1" applyAlignment="1" applyProtection="1">
      <alignment horizontal="right"/>
      <protection hidden="1" locked="0"/>
    </xf>
    <xf numFmtId="0" fontId="57" fillId="0" borderId="15" xfId="0" applyFont="1" applyBorder="1" applyAlignment="1" applyProtection="1">
      <alignment horizontal="left"/>
      <protection hidden="1" locked="0"/>
    </xf>
    <xf numFmtId="0" fontId="58" fillId="0" borderId="17" xfId="0" applyFont="1" applyBorder="1" applyAlignment="1" applyProtection="1">
      <alignment horizontal="right"/>
      <protection hidden="1" locked="0"/>
    </xf>
    <xf numFmtId="0" fontId="58" fillId="0" borderId="18" xfId="0" applyFont="1" applyBorder="1" applyAlignment="1" applyProtection="1">
      <alignment horizontal="left"/>
      <protection hidden="1" locked="0"/>
    </xf>
    <xf numFmtId="0" fontId="58" fillId="0" borderId="16" xfId="0" applyFont="1" applyBorder="1" applyAlignment="1" applyProtection="1">
      <alignment/>
      <protection hidden="1" locked="0"/>
    </xf>
    <xf numFmtId="0" fontId="59" fillId="0" borderId="0" xfId="44" applyFont="1" applyAlignment="1">
      <alignment/>
      <protection/>
    </xf>
    <xf numFmtId="0" fontId="59" fillId="0" borderId="0" xfId="44" applyFont="1" applyAlignment="1">
      <alignment horizontal="center" vertical="center"/>
      <protection/>
    </xf>
    <xf numFmtId="0" fontId="59" fillId="0" borderId="0" xfId="44" applyFont="1" applyBorder="1" applyAlignment="1">
      <alignment horizontal="center" vertical="center"/>
      <protection/>
    </xf>
    <xf numFmtId="0" fontId="60" fillId="0" borderId="0" xfId="44" applyFont="1" applyBorder="1" applyAlignment="1">
      <alignment horizontal="center" vertical="center"/>
      <protection/>
    </xf>
    <xf numFmtId="0" fontId="59" fillId="0" borderId="0" xfId="44" applyFont="1" applyBorder="1" applyAlignment="1">
      <alignment/>
      <protection/>
    </xf>
    <xf numFmtId="0" fontId="59" fillId="0" borderId="0" xfId="44" applyFont="1" applyBorder="1" applyAlignment="1">
      <alignment horizontal="left" vertical="center" indent="1"/>
      <protection/>
    </xf>
    <xf numFmtId="0" fontId="59" fillId="0" borderId="0" xfId="44" applyFont="1" applyBorder="1" applyAlignment="1">
      <alignment vertical="center"/>
      <protection/>
    </xf>
    <xf numFmtId="0" fontId="59" fillId="0" borderId="16" xfId="44" applyFont="1" applyBorder="1" applyAlignment="1">
      <alignment horizontal="center" vertical="center"/>
      <protection/>
    </xf>
    <xf numFmtId="0" fontId="61" fillId="0" borderId="0" xfId="44" applyFont="1" applyAlignment="1">
      <alignment horizontal="center" vertical="center"/>
      <protection/>
    </xf>
    <xf numFmtId="0" fontId="59" fillId="0" borderId="17" xfId="44" applyFont="1" applyBorder="1" applyAlignment="1">
      <alignment horizontal="center" vertical="center"/>
      <protection/>
    </xf>
    <xf numFmtId="0" fontId="59" fillId="0" borderId="0" xfId="44" applyFont="1" applyAlignment="1">
      <alignment horizontal="left" vertical="center" indent="1"/>
      <protection/>
    </xf>
    <xf numFmtId="0" fontId="59" fillId="0" borderId="12" xfId="44" applyFont="1" applyBorder="1" applyAlignment="1">
      <alignment horizontal="center" vertical="center"/>
      <protection/>
    </xf>
    <xf numFmtId="0" fontId="59" fillId="0" borderId="13" xfId="44" applyFont="1" applyBorder="1" applyAlignment="1">
      <alignment horizontal="center" vertical="center"/>
      <protection/>
    </xf>
    <xf numFmtId="0" fontId="62" fillId="0" borderId="0" xfId="44" applyFont="1" applyAlignment="1">
      <alignment horizontal="center" vertical="center"/>
      <protection/>
    </xf>
    <xf numFmtId="0" fontId="63" fillId="0" borderId="0" xfId="44" applyFont="1" applyAlignment="1">
      <alignment horizontal="center" vertical="center"/>
      <protection/>
    </xf>
    <xf numFmtId="0" fontId="64" fillId="0" borderId="12" xfId="44" applyFont="1" applyBorder="1" applyAlignment="1">
      <alignment horizontal="center" vertical="center"/>
      <protection/>
    </xf>
    <xf numFmtId="0" fontId="64" fillId="0" borderId="0" xfId="44" applyFont="1" applyAlignment="1">
      <alignment horizontal="center" vertical="center"/>
      <protection/>
    </xf>
    <xf numFmtId="0" fontId="65" fillId="0" borderId="0" xfId="44" applyFont="1" applyBorder="1" applyAlignment="1">
      <alignment vertical="center"/>
      <protection/>
    </xf>
    <xf numFmtId="0" fontId="62" fillId="0" borderId="0" xfId="44" applyFont="1" applyBorder="1" applyAlignment="1">
      <alignment horizontal="center" vertical="center"/>
      <protection/>
    </xf>
    <xf numFmtId="0" fontId="59" fillId="0" borderId="0" xfId="44" applyFont="1" applyBorder="1" applyAlignment="1">
      <alignment horizontal="right" vertical="center"/>
      <protection/>
    </xf>
    <xf numFmtId="0" fontId="0" fillId="25" borderId="19" xfId="0" applyFill="1" applyBorder="1" applyAlignment="1">
      <alignment vertical="center"/>
    </xf>
    <xf numFmtId="0" fontId="0" fillId="26" borderId="16" xfId="0" applyFill="1" applyBorder="1" applyAlignment="1">
      <alignment/>
    </xf>
    <xf numFmtId="0" fontId="61" fillId="0" borderId="0" xfId="44" applyFont="1" applyBorder="1" applyAlignment="1">
      <alignment vertical="center"/>
      <protection/>
    </xf>
    <xf numFmtId="0" fontId="58" fillId="0" borderId="16" xfId="0" applyFont="1" applyBorder="1" applyAlignment="1" applyProtection="1">
      <alignment horizontal="center"/>
      <protection hidden="1"/>
    </xf>
    <xf numFmtId="0" fontId="58" fillId="0" borderId="18" xfId="0" applyFont="1" applyBorder="1" applyAlignment="1" applyProtection="1">
      <alignment horizontal="center"/>
      <protection hidden="1" locked="0"/>
    </xf>
    <xf numFmtId="0" fontId="56" fillId="19" borderId="19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56" fillId="19" borderId="19" xfId="0" applyFont="1" applyFill="1" applyBorder="1" applyAlignment="1" applyProtection="1">
      <alignment horizontal="center" vertical="center"/>
      <protection hidden="1"/>
    </xf>
    <xf numFmtId="2" fontId="57" fillId="0" borderId="20" xfId="0" applyNumberFormat="1" applyFont="1" applyBorder="1" applyAlignment="1" applyProtection="1">
      <alignment horizontal="center" vertical="center"/>
      <protection hidden="1"/>
    </xf>
    <xf numFmtId="2" fontId="57" fillId="0" borderId="19" xfId="0" applyNumberFormat="1" applyFont="1" applyBorder="1" applyAlignment="1" applyProtection="1">
      <alignment horizontal="center" vertical="center"/>
      <protection hidden="1"/>
    </xf>
    <xf numFmtId="2" fontId="57" fillId="0" borderId="23" xfId="0" applyNumberFormat="1" applyFont="1" applyBorder="1" applyAlignment="1" applyProtection="1">
      <alignment horizontal="center" vertical="center"/>
      <protection hidden="1"/>
    </xf>
    <xf numFmtId="2" fontId="57" fillId="0" borderId="21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164" fontId="0" fillId="24" borderId="20" xfId="0" applyNumberFormat="1" applyFill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0" xfId="45" applyFont="1" applyBorder="1" applyAlignment="1">
      <alignment horizontal="center" vertical="center" wrapText="1"/>
      <protection/>
    </xf>
    <xf numFmtId="0" fontId="66" fillId="0" borderId="19" xfId="0" applyNumberFormat="1" applyFont="1" applyBorder="1" applyAlignment="1" applyProtection="1">
      <alignment horizontal="center"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2" fontId="57" fillId="0" borderId="19" xfId="0" applyNumberFormat="1" applyFont="1" applyBorder="1" applyAlignment="1" applyProtection="1">
      <alignment horizontal="center" vertical="center"/>
      <protection hidden="1"/>
    </xf>
    <xf numFmtId="0" fontId="54" fillId="19" borderId="19" xfId="0" applyFont="1" applyFill="1" applyBorder="1" applyAlignment="1" applyProtection="1">
      <alignment horizontal="center" vertical="center"/>
      <protection hidden="1"/>
    </xf>
    <xf numFmtId="0" fontId="55" fillId="27" borderId="19" xfId="0" applyFont="1" applyFill="1" applyBorder="1" applyAlignment="1" applyProtection="1">
      <alignment horizontal="center"/>
      <protection hidden="1"/>
    </xf>
    <xf numFmtId="0" fontId="57" fillId="0" borderId="22" xfId="0" applyNumberFormat="1" applyFont="1" applyBorder="1" applyAlignment="1" applyProtection="1">
      <alignment horizontal="center" vertical="center"/>
      <protection hidden="1"/>
    </xf>
    <xf numFmtId="0" fontId="57" fillId="0" borderId="10" xfId="0" applyFont="1" applyBorder="1" applyAlignment="1" applyProtection="1">
      <alignment horizontal="right" vertical="center"/>
      <protection hidden="1"/>
    </xf>
    <xf numFmtId="0" fontId="67" fillId="0" borderId="11" xfId="0" applyFont="1" applyBorder="1" applyAlignment="1" applyProtection="1">
      <alignment horizontal="center" vertical="center"/>
      <protection hidden="1"/>
    </xf>
    <xf numFmtId="0" fontId="57" fillId="0" borderId="20" xfId="0" applyFont="1" applyBorder="1" applyAlignment="1" applyProtection="1">
      <alignment horizontal="left" vertical="center"/>
      <protection hidden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55" fillId="19" borderId="19" xfId="0" applyFont="1" applyFill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left" vertical="center" indent="1"/>
      <protection hidden="1"/>
    </xf>
    <xf numFmtId="0" fontId="58" fillId="0" borderId="19" xfId="0" applyFont="1" applyBorder="1" applyAlignment="1" applyProtection="1">
      <alignment horizontal="center" vertical="center"/>
      <protection hidden="1"/>
    </xf>
    <xf numFmtId="0" fontId="30" fillId="0" borderId="19" xfId="0" applyFont="1" applyBorder="1" applyAlignment="1">
      <alignment horizontal="center" vertical="center"/>
    </xf>
    <xf numFmtId="0" fontId="26" fillId="0" borderId="19" xfId="4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9" fillId="0" borderId="10" xfId="0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2" fontId="57" fillId="0" borderId="20" xfId="0" applyNumberFormat="1" applyFont="1" applyBorder="1" applyAlignment="1" applyProtection="1">
      <alignment horizontal="center" vertical="center"/>
      <protection hidden="1"/>
    </xf>
    <xf numFmtId="0" fontId="56" fillId="19" borderId="19" xfId="0" applyFont="1" applyFill="1" applyBorder="1" applyAlignment="1" applyProtection="1">
      <alignment horizontal="center" vertical="center"/>
      <protection hidden="1"/>
    </xf>
    <xf numFmtId="0" fontId="55" fillId="27" borderId="20" xfId="0" applyFont="1" applyFill="1" applyBorder="1" applyAlignment="1" applyProtection="1">
      <alignment horizontal="center"/>
      <protection hidden="1"/>
    </xf>
    <xf numFmtId="0" fontId="54" fillId="0" borderId="0" xfId="0" applyFont="1" applyBorder="1" applyAlignment="1" applyProtection="1">
      <alignment horizontal="center"/>
      <protection hidden="1"/>
    </xf>
    <xf numFmtId="16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57" fillId="0" borderId="23" xfId="0" applyNumberFormat="1" applyFont="1" applyBorder="1" applyAlignment="1" applyProtection="1">
      <alignment horizontal="center" vertical="center"/>
      <protection hidden="1"/>
    </xf>
    <xf numFmtId="2" fontId="57" fillId="0" borderId="21" xfId="0" applyNumberFormat="1" applyFont="1" applyBorder="1" applyAlignment="1" applyProtection="1">
      <alignment horizontal="center" vertical="center"/>
      <protection hidden="1"/>
    </xf>
    <xf numFmtId="0" fontId="56" fillId="19" borderId="28" xfId="0" applyFont="1" applyFill="1" applyBorder="1" applyAlignment="1" applyProtection="1">
      <alignment horizontal="center" vertical="center"/>
      <protection hidden="1"/>
    </xf>
    <xf numFmtId="0" fontId="56" fillId="19" borderId="11" xfId="0" applyFont="1" applyFill="1" applyBorder="1" applyAlignment="1" applyProtection="1">
      <alignment horizontal="center" vertical="center"/>
      <protection hidden="1"/>
    </xf>
    <xf numFmtId="0" fontId="56" fillId="19" borderId="29" xfId="0" applyFont="1" applyFill="1" applyBorder="1" applyAlignment="1" applyProtection="1">
      <alignment horizontal="center" vertical="center"/>
      <protection hidden="1"/>
    </xf>
    <xf numFmtId="0" fontId="56" fillId="19" borderId="10" xfId="0" applyFont="1" applyFill="1" applyBorder="1" applyAlignment="1" applyProtection="1">
      <alignment horizontal="center" vertical="center"/>
      <protection hidden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6" fillId="0" borderId="10" xfId="45" applyFont="1" applyBorder="1" applyAlignment="1">
      <alignment horizontal="center" vertical="center" wrapText="1"/>
      <protection/>
    </xf>
    <xf numFmtId="0" fontId="26" fillId="0" borderId="11" xfId="45" applyFont="1" applyBorder="1" applyAlignment="1">
      <alignment horizontal="center" vertical="center" wrapText="1"/>
      <protection/>
    </xf>
    <xf numFmtId="0" fontId="26" fillId="0" borderId="20" xfId="45" applyFont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29" fillId="0" borderId="13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54" fillId="19" borderId="23" xfId="0" applyFont="1" applyFill="1" applyBorder="1" applyAlignment="1" applyProtection="1">
      <alignment horizontal="center" vertical="center"/>
      <protection hidden="1"/>
    </xf>
    <xf numFmtId="0" fontId="54" fillId="19" borderId="21" xfId="0" applyFont="1" applyFill="1" applyBorder="1" applyAlignment="1" applyProtection="1">
      <alignment horizontal="center" vertical="center"/>
      <protection hidden="1"/>
    </xf>
    <xf numFmtId="0" fontId="67" fillId="0" borderId="14" xfId="0" applyFont="1" applyBorder="1" applyAlignment="1" applyProtection="1">
      <alignment horizontal="center" vertical="center"/>
      <protection hidden="1"/>
    </xf>
    <xf numFmtId="0" fontId="67" fillId="0" borderId="17" xfId="0" applyFont="1" applyBorder="1" applyAlignment="1" applyProtection="1">
      <alignment horizontal="center" vertical="center"/>
      <protection hidden="1"/>
    </xf>
    <xf numFmtId="0" fontId="57" fillId="0" borderId="15" xfId="0" applyFont="1" applyBorder="1" applyAlignment="1" applyProtection="1">
      <alignment horizontal="left" vertical="center"/>
      <protection hidden="1"/>
    </xf>
    <xf numFmtId="0" fontId="57" fillId="0" borderId="18" xfId="0" applyFont="1" applyBorder="1" applyAlignment="1" applyProtection="1">
      <alignment horizontal="left" vertical="center"/>
      <protection hidden="1"/>
    </xf>
    <xf numFmtId="0" fontId="66" fillId="0" borderId="23" xfId="0" applyNumberFormat="1" applyFont="1" applyBorder="1" applyAlignment="1" applyProtection="1">
      <alignment horizontal="center" vertical="center"/>
      <protection hidden="1"/>
    </xf>
    <xf numFmtId="0" fontId="66" fillId="0" borderId="21" xfId="0" applyNumberFormat="1" applyFont="1" applyBorder="1" applyAlignment="1" applyProtection="1">
      <alignment horizontal="center" vertical="center"/>
      <protection hidden="1"/>
    </xf>
    <xf numFmtId="0" fontId="58" fillId="0" borderId="23" xfId="0" applyFont="1" applyBorder="1" applyAlignment="1" applyProtection="1">
      <alignment vertical="center"/>
      <protection hidden="1"/>
    </xf>
    <xf numFmtId="0" fontId="58" fillId="0" borderId="21" xfId="0" applyFont="1" applyBorder="1" applyAlignment="1" applyProtection="1">
      <alignment vertical="center"/>
      <protection hidden="1"/>
    </xf>
    <xf numFmtId="0" fontId="55" fillId="19" borderId="23" xfId="0" applyFont="1" applyFill="1" applyBorder="1" applyAlignment="1" applyProtection="1">
      <alignment horizontal="center" vertical="center"/>
      <protection hidden="1"/>
    </xf>
    <xf numFmtId="0" fontId="55" fillId="19" borderId="21" xfId="0" applyFont="1" applyFill="1" applyBorder="1" applyAlignment="1" applyProtection="1">
      <alignment horizontal="center" vertical="center"/>
      <protection hidden="1"/>
    </xf>
    <xf numFmtId="0" fontId="55" fillId="0" borderId="23" xfId="0" applyFont="1" applyBorder="1" applyAlignment="1" applyProtection="1">
      <alignment horizontal="center"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0" fontId="55" fillId="0" borderId="23" xfId="0" applyFont="1" applyBorder="1" applyAlignment="1" applyProtection="1">
      <alignment horizontal="left" vertical="center" indent="1"/>
      <protection hidden="1"/>
    </xf>
    <xf numFmtId="0" fontId="55" fillId="0" borderId="21" xfId="0" applyFont="1" applyBorder="1" applyAlignment="1" applyProtection="1">
      <alignment horizontal="left" vertical="center" indent="1"/>
      <protection hidden="1"/>
    </xf>
    <xf numFmtId="0" fontId="58" fillId="0" borderId="23" xfId="0" applyFont="1" applyBorder="1" applyAlignment="1" applyProtection="1">
      <alignment horizontal="center" vertical="center"/>
      <protection hidden="1"/>
    </xf>
    <xf numFmtId="0" fontId="58" fillId="0" borderId="21" xfId="0" applyFont="1" applyBorder="1" applyAlignment="1" applyProtection="1">
      <alignment horizontal="center" vertical="center"/>
      <protection hidden="1"/>
    </xf>
    <xf numFmtId="0" fontId="55" fillId="27" borderId="13" xfId="0" applyFont="1" applyFill="1" applyBorder="1" applyAlignment="1" applyProtection="1">
      <alignment horizontal="center"/>
      <protection hidden="1"/>
    </xf>
    <xf numFmtId="0" fontId="55" fillId="27" borderId="14" xfId="0" applyFont="1" applyFill="1" applyBorder="1" applyAlignment="1" applyProtection="1">
      <alignment horizontal="center"/>
      <protection hidden="1"/>
    </xf>
    <xf numFmtId="0" fontId="55" fillId="27" borderId="15" xfId="0" applyFont="1" applyFill="1" applyBorder="1" applyAlignment="1" applyProtection="1">
      <alignment horizontal="center"/>
      <protection hidden="1"/>
    </xf>
    <xf numFmtId="0" fontId="55" fillId="27" borderId="16" xfId="0" applyFont="1" applyFill="1" applyBorder="1" applyAlignment="1" applyProtection="1">
      <alignment horizontal="center"/>
      <protection hidden="1"/>
    </xf>
    <xf numFmtId="0" fontId="55" fillId="27" borderId="17" xfId="0" applyFont="1" applyFill="1" applyBorder="1" applyAlignment="1" applyProtection="1">
      <alignment horizontal="center"/>
      <protection hidden="1"/>
    </xf>
    <xf numFmtId="0" fontId="55" fillId="27" borderId="18" xfId="0" applyFont="1" applyFill="1" applyBorder="1" applyAlignment="1" applyProtection="1">
      <alignment horizontal="center"/>
      <protection hidden="1"/>
    </xf>
    <xf numFmtId="0" fontId="57" fillId="0" borderId="30" xfId="0" applyNumberFormat="1" applyFont="1" applyBorder="1" applyAlignment="1" applyProtection="1">
      <alignment horizontal="center" vertical="center"/>
      <protection hidden="1"/>
    </xf>
    <xf numFmtId="0" fontId="57" fillId="0" borderId="31" xfId="0" applyNumberFormat="1" applyFont="1" applyBorder="1" applyAlignment="1" applyProtection="1">
      <alignment horizontal="center" vertical="center"/>
      <protection hidden="1"/>
    </xf>
    <xf numFmtId="0" fontId="57" fillId="0" borderId="13" xfId="0" applyFont="1" applyBorder="1" applyAlignment="1" applyProtection="1">
      <alignment horizontal="right" vertical="center"/>
      <protection hidden="1"/>
    </xf>
    <xf numFmtId="0" fontId="57" fillId="0" borderId="16" xfId="0" applyFont="1" applyBorder="1" applyAlignment="1" applyProtection="1">
      <alignment horizontal="right" vertical="center"/>
      <protection hidden="1"/>
    </xf>
    <xf numFmtId="0" fontId="56" fillId="19" borderId="20" xfId="0" applyFont="1" applyFill="1" applyBorder="1" applyAlignment="1" applyProtection="1">
      <alignment horizontal="center" vertical="center"/>
      <protection hidden="1"/>
    </xf>
    <xf numFmtId="0" fontId="59" fillId="0" borderId="0" xfId="44" applyFont="1" applyBorder="1" applyAlignment="1">
      <alignment horizontal="left" vertical="center"/>
      <protection/>
    </xf>
    <xf numFmtId="0" fontId="59" fillId="0" borderId="19" xfId="44" applyFont="1" applyBorder="1" applyAlignment="1">
      <alignment horizontal="left" vertical="center" indent="1"/>
      <protection/>
    </xf>
    <xf numFmtId="0" fontId="59" fillId="0" borderId="0" xfId="44" applyFont="1" applyBorder="1" applyAlignment="1">
      <alignment horizontal="center" vertical="center"/>
      <protection/>
    </xf>
    <xf numFmtId="0" fontId="68" fillId="28" borderId="18" xfId="44" applyFont="1" applyFill="1" applyBorder="1" applyAlignment="1">
      <alignment horizontal="center" vertical="center"/>
      <protection/>
    </xf>
    <xf numFmtId="0" fontId="61" fillId="0" borderId="19" xfId="44" applyFont="1" applyBorder="1" applyAlignment="1">
      <alignment horizontal="center" vertical="center"/>
      <protection/>
    </xf>
    <xf numFmtId="0" fontId="59" fillId="0" borderId="0" xfId="44" applyFont="1" applyBorder="1" applyAlignment="1">
      <alignment horizontal="right" vertical="center"/>
      <protection/>
    </xf>
    <xf numFmtId="164" fontId="59" fillId="0" borderId="0" xfId="44" applyNumberFormat="1" applyFont="1" applyBorder="1" applyAlignment="1">
      <alignment horizontal="left" vertical="center"/>
      <protection/>
    </xf>
    <xf numFmtId="0" fontId="69" fillId="0" borderId="0" xfId="44" applyFont="1" applyBorder="1" applyAlignment="1">
      <alignment horizontal="center" vertical="center"/>
      <protection/>
    </xf>
    <xf numFmtId="0" fontId="68" fillId="28" borderId="15" xfId="44" applyFont="1" applyFill="1" applyBorder="1" applyAlignment="1">
      <alignment horizontal="center" vertical="center"/>
      <protection/>
    </xf>
    <xf numFmtId="0" fontId="70" fillId="0" borderId="0" xfId="44" applyFont="1" applyBorder="1" applyAlignment="1">
      <alignment horizontal="center" vertical="center" wrapText="1"/>
      <protection/>
    </xf>
    <xf numFmtId="0" fontId="71" fillId="0" borderId="10" xfId="44" applyFont="1" applyBorder="1" applyAlignment="1">
      <alignment horizontal="right" vertical="center"/>
      <protection/>
    </xf>
    <xf numFmtId="0" fontId="71" fillId="0" borderId="20" xfId="44" applyFont="1" applyBorder="1" applyAlignment="1">
      <alignment horizontal="left" vertical="center"/>
      <protection/>
    </xf>
    <xf numFmtId="0" fontId="72" fillId="0" borderId="19" xfId="44" applyFont="1" applyBorder="1" applyAlignment="1">
      <alignment horizontal="center" vertical="center"/>
      <protection/>
    </xf>
    <xf numFmtId="0" fontId="59" fillId="0" borderId="10" xfId="44" applyFont="1" applyBorder="1" applyAlignment="1">
      <alignment horizontal="left" vertical="center" indent="1"/>
      <protection/>
    </xf>
    <xf numFmtId="0" fontId="59" fillId="0" borderId="20" xfId="44" applyFont="1" applyBorder="1" applyAlignment="1">
      <alignment horizontal="center" vertical="center"/>
      <protection/>
    </xf>
    <xf numFmtId="0" fontId="59" fillId="0" borderId="19" xfId="44" applyFont="1" applyBorder="1" applyAlignment="1">
      <alignment horizontal="center" vertical="center"/>
      <protection/>
    </xf>
    <xf numFmtId="0" fontId="60" fillId="0" borderId="19" xfId="44" applyFont="1" applyBorder="1" applyAlignment="1">
      <alignment horizontal="center" vertical="center"/>
      <protection/>
    </xf>
    <xf numFmtId="0" fontId="59" fillId="0" borderId="12" xfId="44" applyFont="1" applyBorder="1" applyAlignment="1">
      <alignment horizontal="center" vertical="center"/>
      <protection/>
    </xf>
    <xf numFmtId="0" fontId="71" fillId="0" borderId="0" xfId="44" applyFont="1" applyBorder="1" applyAlignment="1">
      <alignment horizontal="center" vertical="center"/>
      <protection/>
    </xf>
    <xf numFmtId="165" fontId="0" fillId="0" borderId="11" xfId="0" applyNumberForma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0" fillId="0" borderId="32" xfId="0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B O C C I A" xfId="44"/>
    <cellStyle name="normálne_Hárok1" xfId="45"/>
    <cellStyle name="normální_Výsledková listina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0"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solid">
          <fgColor rgb="FFFFFFFF"/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b/>
        <i val="0"/>
        <color rgb="FFFF0000"/>
      </font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ÚDAJE">
    <tabColor indexed="13"/>
  </sheetPr>
  <dimension ref="A1:Y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33">
        <f>C11</f>
        <v>42469</v>
      </c>
      <c r="U3" s="133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134" t="s">
        <v>104</v>
      </c>
      <c r="D7" s="135"/>
      <c r="E7" s="135"/>
      <c r="F7" s="135"/>
      <c r="G7" s="1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2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200</v>
      </c>
      <c r="O8" s="9">
        <f>N8+1</f>
        <v>201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136" t="s">
        <v>65</v>
      </c>
      <c r="D9" s="136"/>
      <c r="E9" s="136"/>
      <c r="F9" s="136"/>
      <c r="G9" s="136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134" t="s">
        <v>65</v>
      </c>
      <c r="D10" s="135"/>
      <c r="E10" s="135"/>
      <c r="F10" s="135"/>
      <c r="G10" s="13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137">
        <v>42469</v>
      </c>
      <c r="D11" s="137"/>
      <c r="E11" s="137"/>
      <c r="F11" s="137"/>
      <c r="G11" s="13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7">
    <tabColor indexed="10"/>
  </sheetPr>
  <dimension ref="A1:CW88"/>
  <sheetViews>
    <sheetView tabSelected="1" zoomScale="170" zoomScaleNormal="170" zoomScalePageLayoutView="0" workbookViewId="0" topLeftCell="A13">
      <selection activeCell="AF13" sqref="AF13"/>
    </sheetView>
  </sheetViews>
  <sheetFormatPr defaultColWidth="9.00390625" defaultRowHeight="3.75" customHeight="1"/>
  <cols>
    <col min="1" max="159" width="1.75390625" style="63" customWidth="1"/>
    <col min="160" max="16384" width="9.125" style="63" customWidth="1"/>
  </cols>
  <sheetData>
    <row r="1" spans="8:86" ht="3.75" customHeight="1"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5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</row>
    <row r="2" spans="8:86" ht="3.75" customHeight="1"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5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</row>
    <row r="3" spans="2:86" ht="3.75" customHeight="1"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240" t="s">
        <v>56</v>
      </c>
      <c r="Q3" s="240"/>
      <c r="R3" s="240"/>
      <c r="S3" s="240"/>
      <c r="T3" s="240"/>
      <c r="U3" s="240"/>
      <c r="V3" s="240"/>
      <c r="W3" s="240"/>
      <c r="X3" s="254" t="str">
        <f>IF(ISTEXT(ÚDAJE!C7),ÚDAJE!C7,"")</f>
        <v>2. ligové kolo </v>
      </c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96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</row>
    <row r="4" spans="2:86" ht="3.75" customHeight="1">
      <c r="B4" s="96"/>
      <c r="C4" s="96"/>
      <c r="D4" s="96"/>
      <c r="E4" s="96"/>
      <c r="F4" s="96"/>
      <c r="G4" s="96"/>
      <c r="H4" s="97"/>
      <c r="I4" s="97"/>
      <c r="J4" s="97"/>
      <c r="K4" s="97"/>
      <c r="L4" s="97"/>
      <c r="M4" s="97"/>
      <c r="N4" s="97"/>
      <c r="O4" s="97"/>
      <c r="P4" s="240"/>
      <c r="Q4" s="240"/>
      <c r="R4" s="240"/>
      <c r="S4" s="240"/>
      <c r="T4" s="240"/>
      <c r="U4" s="240"/>
      <c r="V4" s="240"/>
      <c r="W4" s="240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96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</row>
    <row r="5" spans="2:86" ht="3.75" customHeight="1">
      <c r="B5" s="96"/>
      <c r="C5" s="96"/>
      <c r="D5" s="96"/>
      <c r="E5" s="96"/>
      <c r="F5" s="96"/>
      <c r="G5" s="96"/>
      <c r="H5" s="97"/>
      <c r="I5" s="97"/>
      <c r="J5" s="97"/>
      <c r="K5" s="97"/>
      <c r="L5" s="97"/>
      <c r="M5" s="97"/>
      <c r="N5" s="97"/>
      <c r="O5" s="97"/>
      <c r="P5" s="240"/>
      <c r="Q5" s="240"/>
      <c r="R5" s="240"/>
      <c r="S5" s="240"/>
      <c r="T5" s="240"/>
      <c r="U5" s="240"/>
      <c r="V5" s="240"/>
      <c r="W5" s="240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96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</row>
    <row r="6" spans="2:86" ht="3.75" customHeight="1">
      <c r="B6" s="96"/>
      <c r="C6" s="96"/>
      <c r="D6" s="96"/>
      <c r="E6" s="96"/>
      <c r="F6" s="96"/>
      <c r="G6" s="96"/>
      <c r="H6" s="97"/>
      <c r="I6" s="97"/>
      <c r="J6" s="97"/>
      <c r="K6" s="97"/>
      <c r="L6" s="97"/>
      <c r="M6" s="97"/>
      <c r="N6" s="97"/>
      <c r="O6" s="97"/>
      <c r="P6" s="240"/>
      <c r="Q6" s="240"/>
      <c r="R6" s="240"/>
      <c r="S6" s="240"/>
      <c r="T6" s="240"/>
      <c r="U6" s="240"/>
      <c r="V6" s="240"/>
      <c r="W6" s="240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96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</row>
    <row r="7" spans="2:86" ht="3.75" customHeight="1">
      <c r="B7" s="96"/>
      <c r="C7" s="96"/>
      <c r="D7" s="96"/>
      <c r="E7" s="96"/>
      <c r="F7" s="96"/>
      <c r="G7" s="96"/>
      <c r="H7" s="97"/>
      <c r="I7" s="97"/>
      <c r="J7" s="97"/>
      <c r="K7" s="97"/>
      <c r="L7" s="97"/>
      <c r="M7" s="97"/>
      <c r="N7" s="97"/>
      <c r="O7" s="97"/>
      <c r="P7" s="97"/>
      <c r="Q7" s="98"/>
      <c r="R7" s="98"/>
      <c r="S7" s="98"/>
      <c r="T7" s="98"/>
      <c r="U7" s="98"/>
      <c r="V7" s="98"/>
      <c r="W7" s="98"/>
      <c r="X7" s="98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</row>
    <row r="8" spans="2:101" ht="3.75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7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6"/>
      <c r="CH8" s="66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7"/>
      <c r="CT8" s="67"/>
      <c r="CU8" s="67"/>
      <c r="CV8" s="67"/>
      <c r="CW8" s="67"/>
    </row>
    <row r="9" spans="2:101" ht="3.75" customHeigh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256" t="s">
        <v>51</v>
      </c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96"/>
      <c r="BA9" s="96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6"/>
      <c r="CH9" s="66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7"/>
      <c r="CT9" s="67"/>
      <c r="CU9" s="67"/>
      <c r="CV9" s="67"/>
      <c r="CW9" s="67"/>
    </row>
    <row r="10" spans="2:101" ht="3.75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96"/>
      <c r="BA10" s="96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6"/>
      <c r="CH10" s="66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7"/>
      <c r="CT10" s="67"/>
      <c r="CU10" s="67"/>
      <c r="CV10" s="67"/>
      <c r="CW10" s="67"/>
    </row>
    <row r="11" spans="2:101" ht="3.75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96"/>
      <c r="BA11" s="96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6"/>
      <c r="CH11" s="66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7"/>
      <c r="CT11" s="67"/>
      <c r="CU11" s="67"/>
      <c r="CV11" s="67"/>
      <c r="CW11" s="67"/>
    </row>
    <row r="12" spans="2:101" ht="3.75" customHeight="1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96"/>
      <c r="BA12" s="96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67"/>
      <c r="CT12" s="67"/>
      <c r="CU12" s="67"/>
      <c r="CV12" s="67"/>
      <c r="CW12" s="67"/>
    </row>
    <row r="13" spans="2:101" ht="3.75" customHeight="1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9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96"/>
      <c r="BA13" s="96"/>
      <c r="BB13" s="101"/>
      <c r="BC13" s="97"/>
      <c r="BD13" s="98"/>
      <c r="BE13" s="98"/>
      <c r="BF13" s="98"/>
      <c r="BG13" s="98"/>
      <c r="BH13" s="98"/>
      <c r="BI13" s="98"/>
      <c r="BJ13" s="98"/>
      <c r="BK13" s="98"/>
      <c r="BL13" s="96"/>
      <c r="BM13" s="9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67"/>
      <c r="CT13" s="67"/>
      <c r="CU13" s="67"/>
      <c r="CV13" s="67"/>
      <c r="CW13" s="67"/>
    </row>
    <row r="14" spans="2:101" ht="3.75" customHeight="1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9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96"/>
      <c r="BA14" s="96"/>
      <c r="BB14" s="255" t="s">
        <v>57</v>
      </c>
      <c r="BC14" s="255"/>
      <c r="BD14" s="253" t="str">
        <f>IF(ISNUMBER(AX27),IF(AX27+AZ29&gt;AX51+AZ50,AN27,AN51),"")</f>
        <v>Král</v>
      </c>
      <c r="BE14" s="253"/>
      <c r="BF14" s="253"/>
      <c r="BG14" s="253"/>
      <c r="BH14" s="253"/>
      <c r="BI14" s="253"/>
      <c r="BJ14" s="253"/>
      <c r="BK14" s="253"/>
      <c r="BL14" s="253"/>
      <c r="BM14" s="253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67"/>
      <c r="CT14" s="67"/>
      <c r="CU14" s="67"/>
      <c r="CV14" s="67"/>
      <c r="CW14" s="67"/>
    </row>
    <row r="15" spans="2:101" ht="3.75" customHeight="1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9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96"/>
      <c r="BA15" s="96"/>
      <c r="BB15" s="255"/>
      <c r="BC15" s="255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67"/>
      <c r="CT15" s="67"/>
      <c r="CU15" s="67"/>
      <c r="CV15" s="67"/>
      <c r="CW15" s="67"/>
    </row>
    <row r="16" spans="2:101" ht="3.7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9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96"/>
      <c r="BA16" s="96"/>
      <c r="BB16" s="255"/>
      <c r="BC16" s="255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67"/>
      <c r="CT16" s="67"/>
      <c r="CU16" s="67"/>
      <c r="CV16" s="67"/>
      <c r="CW16" s="67"/>
    </row>
    <row r="17" spans="2:101" ht="3.75" customHeigh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9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96"/>
      <c r="BA17" s="96"/>
      <c r="BB17" s="255"/>
      <c r="BC17" s="255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67"/>
      <c r="CT17" s="67"/>
      <c r="CU17" s="67"/>
      <c r="CV17" s="67"/>
      <c r="CW17" s="67"/>
    </row>
    <row r="18" spans="1:101" ht="3.75" customHeight="1">
      <c r="A18" s="71"/>
      <c r="B18" s="240">
        <v>1</v>
      </c>
      <c r="C18" s="240"/>
      <c r="D18" s="253" t="s">
        <v>58</v>
      </c>
      <c r="E18" s="253"/>
      <c r="F18" s="253"/>
      <c r="G18" s="253"/>
      <c r="H18" s="251" t="s">
        <v>79</v>
      </c>
      <c r="I18" s="251"/>
      <c r="J18" s="251"/>
      <c r="K18" s="251"/>
      <c r="L18" s="251"/>
      <c r="M18" s="251"/>
      <c r="N18" s="251"/>
      <c r="O18" s="251"/>
      <c r="P18" s="251"/>
      <c r="Q18" s="251"/>
      <c r="R18" s="252"/>
      <c r="S18" s="252"/>
      <c r="T18" s="252"/>
      <c r="U18" s="252"/>
      <c r="V18" s="242">
        <v>7</v>
      </c>
      <c r="W18" s="242"/>
      <c r="X18" s="97"/>
      <c r="Y18" s="97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96"/>
      <c r="BA18" s="96"/>
      <c r="BB18" s="102"/>
      <c r="BC18" s="97"/>
      <c r="BD18" s="101"/>
      <c r="BE18" s="101"/>
      <c r="BF18" s="101"/>
      <c r="BG18" s="101"/>
      <c r="BH18" s="101"/>
      <c r="BI18" s="101"/>
      <c r="BJ18" s="101"/>
      <c r="BK18" s="101"/>
      <c r="BL18" s="96"/>
      <c r="BM18" s="9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67"/>
      <c r="CT18" s="67"/>
      <c r="CU18" s="67"/>
      <c r="CV18" s="67"/>
      <c r="CW18" s="67"/>
    </row>
    <row r="19" spans="1:101" ht="3.75" customHeight="1">
      <c r="A19" s="71"/>
      <c r="B19" s="240"/>
      <c r="C19" s="240"/>
      <c r="D19" s="253"/>
      <c r="E19" s="253"/>
      <c r="F19" s="253"/>
      <c r="G19" s="253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2"/>
      <c r="S19" s="252"/>
      <c r="T19" s="252"/>
      <c r="U19" s="252"/>
      <c r="V19" s="242"/>
      <c r="W19" s="242"/>
      <c r="X19" s="103"/>
      <c r="Y19" s="97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96"/>
      <c r="BA19" s="96"/>
      <c r="BB19" s="255" t="s">
        <v>59</v>
      </c>
      <c r="BC19" s="255"/>
      <c r="BD19" s="253" t="str">
        <f>IF(ISNUMBER(AX27),IF(AX27+AZ29&gt;AX51+AZ50,AN51,AN27),"")</f>
        <v>Mezík</v>
      </c>
      <c r="BE19" s="253"/>
      <c r="BF19" s="253"/>
      <c r="BG19" s="253"/>
      <c r="BH19" s="253"/>
      <c r="BI19" s="253"/>
      <c r="BJ19" s="253"/>
      <c r="BK19" s="253"/>
      <c r="BL19" s="253"/>
      <c r="BM19" s="253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67"/>
      <c r="CT19" s="67"/>
      <c r="CU19" s="67"/>
      <c r="CV19" s="67"/>
      <c r="CW19" s="67"/>
    </row>
    <row r="20" spans="1:101" ht="3.75" customHeight="1">
      <c r="A20" s="71"/>
      <c r="B20" s="240"/>
      <c r="C20" s="240"/>
      <c r="D20" s="253"/>
      <c r="E20" s="253"/>
      <c r="F20" s="253"/>
      <c r="G20" s="253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  <c r="S20" s="252"/>
      <c r="T20" s="252"/>
      <c r="U20" s="252"/>
      <c r="V20" s="242"/>
      <c r="W20" s="242"/>
      <c r="X20" s="246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104"/>
      <c r="AL20" s="97"/>
      <c r="AM20" s="97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97"/>
      <c r="BA20" s="96"/>
      <c r="BB20" s="255"/>
      <c r="BC20" s="255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67"/>
      <c r="CT20" s="67"/>
      <c r="CU20" s="67"/>
      <c r="CV20" s="67"/>
      <c r="CW20" s="67"/>
    </row>
    <row r="21" spans="1:101" ht="3.75" customHeight="1">
      <c r="A21" s="71"/>
      <c r="B21" s="240"/>
      <c r="C21" s="240"/>
      <c r="D21" s="253"/>
      <c r="E21" s="253"/>
      <c r="F21" s="253"/>
      <c r="G21" s="253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2"/>
      <c r="S21" s="252"/>
      <c r="T21" s="252"/>
      <c r="U21" s="252"/>
      <c r="V21" s="242"/>
      <c r="W21" s="242"/>
      <c r="X21" s="246"/>
      <c r="Y21" s="97"/>
      <c r="Z21" s="239" t="str">
        <f>IF(ISNUMBER(V18),IF(V18+X20&gt;V24+X23,H18,H24)," ")</f>
        <v>Mezík</v>
      </c>
      <c r="AA21" s="239"/>
      <c r="AB21" s="239"/>
      <c r="AC21" s="239"/>
      <c r="AD21" s="239"/>
      <c r="AE21" s="239"/>
      <c r="AF21" s="239"/>
      <c r="AG21" s="239"/>
      <c r="AH21" s="239"/>
      <c r="AI21" s="239"/>
      <c r="AJ21" s="242">
        <v>9</v>
      </c>
      <c r="AK21" s="242"/>
      <c r="AL21" s="97"/>
      <c r="AM21" s="97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97"/>
      <c r="BA21" s="96"/>
      <c r="BB21" s="255"/>
      <c r="BC21" s="255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67"/>
      <c r="CT21" s="67"/>
      <c r="CU21" s="67"/>
      <c r="CV21" s="67"/>
      <c r="CW21" s="67"/>
    </row>
    <row r="22" spans="1:101" ht="3.75" customHeight="1">
      <c r="A22" s="73"/>
      <c r="B22" s="96"/>
      <c r="C22" s="96"/>
      <c r="D22" s="96"/>
      <c r="E22" s="96"/>
      <c r="F22" s="96"/>
      <c r="G22" s="9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98"/>
      <c r="S22" s="98"/>
      <c r="T22" s="98"/>
      <c r="U22" s="98"/>
      <c r="V22" s="98"/>
      <c r="W22" s="104"/>
      <c r="X22" s="246"/>
      <c r="Y22" s="103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42"/>
      <c r="AK22" s="242"/>
      <c r="AL22" s="105"/>
      <c r="AM22" s="97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97"/>
      <c r="BA22" s="96"/>
      <c r="BB22" s="255"/>
      <c r="BC22" s="255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67"/>
      <c r="CT22" s="67"/>
      <c r="CU22" s="67"/>
      <c r="CV22" s="67"/>
      <c r="CW22" s="67"/>
    </row>
    <row r="23" spans="1:101" ht="3.75" customHeight="1">
      <c r="A23" s="73"/>
      <c r="B23" s="96"/>
      <c r="C23" s="96"/>
      <c r="D23" s="96"/>
      <c r="E23" s="96"/>
      <c r="F23" s="96"/>
      <c r="G23" s="9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98"/>
      <c r="S23" s="98"/>
      <c r="T23" s="98"/>
      <c r="U23" s="98"/>
      <c r="V23" s="98"/>
      <c r="W23" s="104"/>
      <c r="X23" s="241"/>
      <c r="Y23" s="97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42"/>
      <c r="AK23" s="242"/>
      <c r="AL23" s="246"/>
      <c r="AM23" s="97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97"/>
      <c r="BA23" s="96"/>
      <c r="BB23" s="96"/>
      <c r="BC23" s="97"/>
      <c r="BD23" s="101"/>
      <c r="BE23" s="101"/>
      <c r="BF23" s="101"/>
      <c r="BG23" s="101"/>
      <c r="BH23" s="101"/>
      <c r="BI23" s="101"/>
      <c r="BJ23" s="101"/>
      <c r="BK23" s="101"/>
      <c r="BL23" s="96"/>
      <c r="BM23" s="9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7"/>
      <c r="CT23" s="67"/>
      <c r="CU23" s="67"/>
      <c r="CV23" s="67"/>
      <c r="CW23" s="67"/>
    </row>
    <row r="24" spans="1:101" ht="3.75" customHeight="1">
      <c r="A24" s="71"/>
      <c r="B24" s="240">
        <v>2</v>
      </c>
      <c r="C24" s="240"/>
      <c r="D24" s="250" t="s">
        <v>133</v>
      </c>
      <c r="E24" s="253"/>
      <c r="F24" s="253"/>
      <c r="G24" s="253"/>
      <c r="H24" s="251" t="s">
        <v>69</v>
      </c>
      <c r="I24" s="251"/>
      <c r="J24" s="251"/>
      <c r="K24" s="251"/>
      <c r="L24" s="251"/>
      <c r="M24" s="251"/>
      <c r="N24" s="251"/>
      <c r="O24" s="251"/>
      <c r="P24" s="251"/>
      <c r="Q24" s="251"/>
      <c r="R24" s="252"/>
      <c r="S24" s="252"/>
      <c r="T24" s="252"/>
      <c r="U24" s="252"/>
      <c r="V24" s="242">
        <v>2</v>
      </c>
      <c r="W24" s="242"/>
      <c r="X24" s="241"/>
      <c r="Y24" s="97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42"/>
      <c r="AK24" s="242"/>
      <c r="AL24" s="246"/>
      <c r="AM24" s="97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97"/>
      <c r="BA24" s="96"/>
      <c r="BB24" s="255" t="s">
        <v>60</v>
      </c>
      <c r="BC24" s="255"/>
      <c r="BD24" s="253" t="str">
        <f>IF(ISNUMBER(V73),IF(V73+X75&gt;V85+X84,H73,H85),"")</f>
        <v>Dančo</v>
      </c>
      <c r="BE24" s="253"/>
      <c r="BF24" s="253"/>
      <c r="BG24" s="253"/>
      <c r="BH24" s="253"/>
      <c r="BI24" s="253"/>
      <c r="BJ24" s="253"/>
      <c r="BK24" s="253"/>
      <c r="BL24" s="253"/>
      <c r="BM24" s="253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67"/>
      <c r="CT24" s="67"/>
      <c r="CU24" s="67"/>
      <c r="CV24" s="67"/>
      <c r="CW24" s="67"/>
    </row>
    <row r="25" spans="1:101" ht="3.75" customHeight="1">
      <c r="A25" s="71"/>
      <c r="B25" s="240"/>
      <c r="C25" s="240"/>
      <c r="D25" s="253"/>
      <c r="E25" s="253"/>
      <c r="F25" s="253"/>
      <c r="G25" s="253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2"/>
      <c r="S25" s="252"/>
      <c r="T25" s="252"/>
      <c r="U25" s="252"/>
      <c r="V25" s="242"/>
      <c r="W25" s="242"/>
      <c r="X25" s="241"/>
      <c r="Y25" s="97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4"/>
      <c r="AL25" s="246"/>
      <c r="AM25" s="97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7"/>
      <c r="BA25" s="96"/>
      <c r="BB25" s="255"/>
      <c r="BC25" s="255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67"/>
      <c r="CT25" s="67"/>
      <c r="CU25" s="67"/>
      <c r="CV25" s="67"/>
      <c r="CW25" s="67"/>
    </row>
    <row r="26" spans="1:101" ht="3.75" customHeight="1">
      <c r="A26" s="71"/>
      <c r="B26" s="240"/>
      <c r="C26" s="240"/>
      <c r="D26" s="253"/>
      <c r="E26" s="253"/>
      <c r="F26" s="253"/>
      <c r="G26" s="253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2"/>
      <c r="S26" s="252"/>
      <c r="T26" s="252"/>
      <c r="U26" s="252"/>
      <c r="V26" s="242"/>
      <c r="W26" s="242"/>
      <c r="X26" s="97"/>
      <c r="Y26" s="97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4"/>
      <c r="AL26" s="107"/>
      <c r="AM26" s="97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7"/>
      <c r="BA26" s="96"/>
      <c r="BB26" s="255"/>
      <c r="BC26" s="255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67"/>
      <c r="CT26" s="67"/>
      <c r="CU26" s="67"/>
      <c r="CV26" s="67"/>
      <c r="CW26" s="67"/>
    </row>
    <row r="27" spans="1:101" ht="3.75" customHeight="1">
      <c r="A27" s="71"/>
      <c r="B27" s="240"/>
      <c r="C27" s="240"/>
      <c r="D27" s="253"/>
      <c r="E27" s="253"/>
      <c r="F27" s="253"/>
      <c r="G27" s="253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2"/>
      <c r="S27" s="252"/>
      <c r="T27" s="252"/>
      <c r="U27" s="252"/>
      <c r="V27" s="242"/>
      <c r="W27" s="242"/>
      <c r="X27" s="97"/>
      <c r="Y27" s="97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4"/>
      <c r="AL27" s="107"/>
      <c r="AM27" s="97"/>
      <c r="AN27" s="239" t="s">
        <v>79</v>
      </c>
      <c r="AO27" s="239"/>
      <c r="AP27" s="239"/>
      <c r="AQ27" s="239"/>
      <c r="AR27" s="239"/>
      <c r="AS27" s="239"/>
      <c r="AT27" s="239"/>
      <c r="AU27" s="239"/>
      <c r="AV27" s="239"/>
      <c r="AW27" s="239"/>
      <c r="AX27" s="242">
        <v>0</v>
      </c>
      <c r="AY27" s="242"/>
      <c r="AZ27" s="97"/>
      <c r="BA27" s="96"/>
      <c r="BB27" s="255"/>
      <c r="BC27" s="255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67"/>
      <c r="CT27" s="67"/>
      <c r="CU27" s="67"/>
      <c r="CV27" s="67"/>
      <c r="CW27" s="67"/>
    </row>
    <row r="28" spans="1:101" ht="3.75" customHeight="1">
      <c r="A28" s="73"/>
      <c r="B28" s="96"/>
      <c r="C28" s="96"/>
      <c r="D28" s="96"/>
      <c r="E28" s="96"/>
      <c r="F28" s="96"/>
      <c r="G28" s="97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98"/>
      <c r="S28" s="98"/>
      <c r="T28" s="98"/>
      <c r="U28" s="98"/>
      <c r="V28" s="98"/>
      <c r="W28" s="104"/>
      <c r="X28" s="97"/>
      <c r="Y28" s="97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4"/>
      <c r="AL28" s="107"/>
      <c r="AM28" s="103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42"/>
      <c r="AY28" s="242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8"/>
      <c r="BN28" s="64"/>
      <c r="BO28" s="72"/>
      <c r="BP28" s="72"/>
      <c r="BQ28" s="72"/>
      <c r="BR28" s="72"/>
      <c r="BS28" s="72"/>
      <c r="BT28" s="72"/>
      <c r="BU28" s="72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67"/>
      <c r="CT28" s="67"/>
      <c r="CU28" s="67"/>
      <c r="CV28" s="67"/>
      <c r="CW28" s="67"/>
    </row>
    <row r="29" spans="1:101" ht="3.75" customHeight="1">
      <c r="A29" s="73"/>
      <c r="B29" s="96"/>
      <c r="C29" s="96"/>
      <c r="D29" s="96"/>
      <c r="E29" s="96"/>
      <c r="F29" s="96"/>
      <c r="G29" s="97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98"/>
      <c r="S29" s="98"/>
      <c r="T29" s="98"/>
      <c r="U29" s="98"/>
      <c r="V29" s="98"/>
      <c r="W29" s="104"/>
      <c r="X29" s="97"/>
      <c r="Y29" s="97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4"/>
      <c r="AL29" s="107"/>
      <c r="AM29" s="97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42"/>
      <c r="AY29" s="242"/>
      <c r="AZ29" s="246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  <c r="BM29" s="102"/>
      <c r="BN29" s="71"/>
      <c r="BO29" s="71"/>
      <c r="BP29" s="71"/>
      <c r="BQ29" s="71"/>
      <c r="BR29" s="71"/>
      <c r="BS29" s="71"/>
      <c r="BT29" s="71"/>
      <c r="BU29" s="71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67"/>
      <c r="CT29" s="67"/>
      <c r="CU29" s="67"/>
      <c r="CV29" s="67"/>
      <c r="CW29" s="67"/>
    </row>
    <row r="30" spans="1:101" ht="3.75" customHeight="1">
      <c r="A30" s="71"/>
      <c r="B30" s="240">
        <v>3</v>
      </c>
      <c r="C30" s="240"/>
      <c r="D30" s="253" t="s">
        <v>61</v>
      </c>
      <c r="E30" s="253"/>
      <c r="F30" s="253"/>
      <c r="G30" s="253"/>
      <c r="H30" s="251" t="s">
        <v>97</v>
      </c>
      <c r="I30" s="251"/>
      <c r="J30" s="251"/>
      <c r="K30" s="251"/>
      <c r="L30" s="251"/>
      <c r="M30" s="251"/>
      <c r="N30" s="251"/>
      <c r="O30" s="251"/>
      <c r="P30" s="251"/>
      <c r="Q30" s="251"/>
      <c r="R30" s="252"/>
      <c r="S30" s="252"/>
      <c r="T30" s="252"/>
      <c r="U30" s="252"/>
      <c r="V30" s="242">
        <v>1</v>
      </c>
      <c r="W30" s="242"/>
      <c r="X30" s="97"/>
      <c r="Y30" s="97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4"/>
      <c r="AL30" s="107"/>
      <c r="AM30" s="97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42"/>
      <c r="AY30" s="242"/>
      <c r="AZ30" s="246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  <c r="BM30" s="102"/>
      <c r="BN30" s="71"/>
      <c r="BO30" s="71"/>
      <c r="BP30" s="71"/>
      <c r="BQ30" s="71"/>
      <c r="BR30" s="71"/>
      <c r="BS30" s="71"/>
      <c r="BT30" s="71"/>
      <c r="BU30" s="71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67"/>
      <c r="CT30" s="67"/>
      <c r="CU30" s="67"/>
      <c r="CV30" s="67"/>
      <c r="CW30" s="67"/>
    </row>
    <row r="31" spans="1:101" ht="3.75" customHeight="1">
      <c r="A31" s="71"/>
      <c r="B31" s="240"/>
      <c r="C31" s="240"/>
      <c r="D31" s="253"/>
      <c r="E31" s="253"/>
      <c r="F31" s="253"/>
      <c r="G31" s="253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2"/>
      <c r="S31" s="252"/>
      <c r="T31" s="252"/>
      <c r="U31" s="252"/>
      <c r="V31" s="242"/>
      <c r="W31" s="242"/>
      <c r="X31" s="103"/>
      <c r="Y31" s="97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4"/>
      <c r="AL31" s="10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104"/>
      <c r="AZ31" s="246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BM31" s="102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69"/>
      <c r="CF31" s="69"/>
      <c r="CG31" s="66"/>
      <c r="CH31" s="66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67"/>
      <c r="CT31" s="67"/>
      <c r="CU31" s="67"/>
      <c r="CV31" s="67"/>
      <c r="CW31" s="67"/>
    </row>
    <row r="32" spans="1:101" ht="3.75" customHeight="1">
      <c r="A32" s="71"/>
      <c r="B32" s="240"/>
      <c r="C32" s="240"/>
      <c r="D32" s="253"/>
      <c r="E32" s="253"/>
      <c r="F32" s="253"/>
      <c r="G32" s="253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2"/>
      <c r="S32" s="252"/>
      <c r="T32" s="252"/>
      <c r="U32" s="252"/>
      <c r="V32" s="242"/>
      <c r="W32" s="242"/>
      <c r="X32" s="246"/>
      <c r="Y32" s="97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4"/>
      <c r="AL32" s="241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104"/>
      <c r="AZ32" s="10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BM32" s="98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69"/>
      <c r="CF32" s="69"/>
      <c r="CG32" s="66"/>
      <c r="CH32" s="66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67"/>
      <c r="CT32" s="67"/>
      <c r="CU32" s="67"/>
      <c r="CV32" s="67"/>
      <c r="CW32" s="67"/>
    </row>
    <row r="33" spans="1:101" ht="3.75" customHeight="1">
      <c r="A33" s="71"/>
      <c r="B33" s="240"/>
      <c r="C33" s="240"/>
      <c r="D33" s="253"/>
      <c r="E33" s="253"/>
      <c r="F33" s="253"/>
      <c r="G33" s="253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2"/>
      <c r="S33" s="252"/>
      <c r="T33" s="252"/>
      <c r="U33" s="252"/>
      <c r="V33" s="242"/>
      <c r="W33" s="242"/>
      <c r="X33" s="246"/>
      <c r="Y33" s="97"/>
      <c r="Z33" s="251" t="str">
        <f>IF(ISNUMBER(V30),IF(V30+X32&gt;V36+X35,H30,H36),"")</f>
        <v>Kurilák</v>
      </c>
      <c r="AA33" s="251"/>
      <c r="AB33" s="251"/>
      <c r="AC33" s="251"/>
      <c r="AD33" s="251"/>
      <c r="AE33" s="251"/>
      <c r="AF33" s="251"/>
      <c r="AG33" s="251"/>
      <c r="AH33" s="251"/>
      <c r="AI33" s="251"/>
      <c r="AJ33" s="242">
        <v>0</v>
      </c>
      <c r="AK33" s="242"/>
      <c r="AL33" s="241"/>
      <c r="AM33" s="97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10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8"/>
      <c r="BN33" s="66"/>
      <c r="BO33" s="72"/>
      <c r="BP33" s="72"/>
      <c r="BQ33" s="72"/>
      <c r="BR33" s="72"/>
      <c r="BS33" s="72"/>
      <c r="BT33" s="72"/>
      <c r="BU33" s="72"/>
      <c r="BV33" s="71"/>
      <c r="BW33" s="71"/>
      <c r="BX33" s="71"/>
      <c r="BY33" s="71"/>
      <c r="BZ33" s="71"/>
      <c r="CA33" s="71"/>
      <c r="CB33" s="71"/>
      <c r="CC33" s="71"/>
      <c r="CD33" s="71"/>
      <c r="CE33" s="69"/>
      <c r="CF33" s="69"/>
      <c r="CG33" s="71"/>
      <c r="CH33" s="66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67"/>
      <c r="CT33" s="67"/>
      <c r="CU33" s="67"/>
      <c r="CV33" s="67"/>
      <c r="CW33" s="67"/>
    </row>
    <row r="34" spans="1:101" ht="3.75" customHeight="1">
      <c r="A34" s="73"/>
      <c r="B34" s="96"/>
      <c r="C34" s="96"/>
      <c r="D34" s="96"/>
      <c r="E34" s="96"/>
      <c r="F34" s="96"/>
      <c r="G34" s="97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98"/>
      <c r="S34" s="98"/>
      <c r="T34" s="98"/>
      <c r="U34" s="98"/>
      <c r="V34" s="98"/>
      <c r="W34" s="104"/>
      <c r="X34" s="246"/>
      <c r="Y34" s="97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42"/>
      <c r="AK34" s="242"/>
      <c r="AL34" s="241"/>
      <c r="AM34" s="97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10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8"/>
      <c r="BN34" s="66"/>
      <c r="BO34" s="72"/>
      <c r="BP34" s="72"/>
      <c r="BQ34" s="72"/>
      <c r="BR34" s="72"/>
      <c r="BS34" s="72"/>
      <c r="BT34" s="72"/>
      <c r="BU34" s="72"/>
      <c r="BV34" s="71"/>
      <c r="BW34" s="71"/>
      <c r="BX34" s="71"/>
      <c r="BY34" s="71"/>
      <c r="BZ34" s="71"/>
      <c r="CA34" s="71"/>
      <c r="CB34" s="71"/>
      <c r="CC34" s="71"/>
      <c r="CD34" s="71"/>
      <c r="CE34" s="69"/>
      <c r="CF34" s="69"/>
      <c r="CG34" s="71"/>
      <c r="CH34" s="66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67"/>
      <c r="CT34" s="67"/>
      <c r="CU34" s="67"/>
      <c r="CV34" s="67"/>
      <c r="CW34" s="67"/>
    </row>
    <row r="35" spans="1:101" ht="3.75" customHeight="1">
      <c r="A35" s="73"/>
      <c r="B35" s="96"/>
      <c r="C35" s="96"/>
      <c r="D35" s="96"/>
      <c r="E35" s="96"/>
      <c r="F35" s="96"/>
      <c r="G35" s="97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8"/>
      <c r="S35" s="98"/>
      <c r="T35" s="98"/>
      <c r="U35" s="98"/>
      <c r="V35" s="98"/>
      <c r="W35" s="104"/>
      <c r="X35" s="241"/>
      <c r="Y35" s="108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42"/>
      <c r="AK35" s="242"/>
      <c r="AL35" s="109"/>
      <c r="AM35" s="110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111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8"/>
      <c r="BN35" s="66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0"/>
      <c r="CG35" s="71"/>
      <c r="CH35" s="66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67"/>
      <c r="CT35" s="67"/>
      <c r="CU35" s="67"/>
      <c r="CV35" s="67"/>
      <c r="CW35" s="67"/>
    </row>
    <row r="36" spans="1:101" ht="3.75" customHeight="1">
      <c r="A36" s="71"/>
      <c r="B36" s="240">
        <v>4</v>
      </c>
      <c r="C36" s="240"/>
      <c r="D36" s="253" t="s">
        <v>92</v>
      </c>
      <c r="E36" s="253"/>
      <c r="F36" s="253"/>
      <c r="G36" s="253"/>
      <c r="H36" s="251" t="s">
        <v>66</v>
      </c>
      <c r="I36" s="251"/>
      <c r="J36" s="251"/>
      <c r="K36" s="251"/>
      <c r="L36" s="251"/>
      <c r="M36" s="251"/>
      <c r="N36" s="251"/>
      <c r="O36" s="251"/>
      <c r="P36" s="251"/>
      <c r="Q36" s="251"/>
      <c r="R36" s="252"/>
      <c r="S36" s="252"/>
      <c r="T36" s="252"/>
      <c r="U36" s="252"/>
      <c r="V36" s="242">
        <v>6</v>
      </c>
      <c r="W36" s="242"/>
      <c r="X36" s="241"/>
      <c r="Y36" s="97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42"/>
      <c r="AK36" s="242"/>
      <c r="AL36" s="112"/>
      <c r="AM36" s="110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111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8"/>
      <c r="BN36" s="66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0"/>
      <c r="CG36" s="66"/>
      <c r="CH36" s="66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67"/>
      <c r="CT36" s="67"/>
      <c r="CU36" s="67"/>
      <c r="CV36" s="67"/>
      <c r="CW36" s="67"/>
    </row>
    <row r="37" spans="1:101" ht="3.75" customHeight="1">
      <c r="A37" s="71"/>
      <c r="B37" s="240"/>
      <c r="C37" s="240"/>
      <c r="D37" s="253"/>
      <c r="E37" s="253"/>
      <c r="F37" s="253"/>
      <c r="G37" s="253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2"/>
      <c r="S37" s="252"/>
      <c r="T37" s="252"/>
      <c r="U37" s="252"/>
      <c r="V37" s="242"/>
      <c r="W37" s="242"/>
      <c r="X37" s="241"/>
      <c r="Y37" s="97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4"/>
      <c r="AL37" s="112"/>
      <c r="AM37" s="110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111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8"/>
      <c r="BN37" s="66"/>
      <c r="BO37" s="72"/>
      <c r="BP37" s="72"/>
      <c r="BQ37" s="72"/>
      <c r="BR37" s="72"/>
      <c r="BS37" s="72"/>
      <c r="CF37" s="70"/>
      <c r="CG37" s="66"/>
      <c r="CH37" s="66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67"/>
      <c r="CT37" s="67"/>
      <c r="CU37" s="67"/>
      <c r="CV37" s="67"/>
      <c r="CW37" s="67"/>
    </row>
    <row r="38" spans="1:101" ht="3.75" customHeight="1">
      <c r="A38" s="71"/>
      <c r="B38" s="240"/>
      <c r="C38" s="240"/>
      <c r="D38" s="253"/>
      <c r="E38" s="253"/>
      <c r="F38" s="253"/>
      <c r="G38" s="253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2"/>
      <c r="S38" s="252"/>
      <c r="T38" s="252"/>
      <c r="U38" s="252"/>
      <c r="V38" s="242"/>
      <c r="W38" s="242"/>
      <c r="X38" s="97"/>
      <c r="Y38" s="97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4"/>
      <c r="AL38" s="112"/>
      <c r="AM38" s="110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111"/>
      <c r="BA38" s="97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66"/>
      <c r="BO38" s="72"/>
      <c r="BP38" s="72"/>
      <c r="BQ38" s="72"/>
      <c r="BR38" s="72"/>
      <c r="BS38" s="72"/>
      <c r="CF38" s="70"/>
      <c r="CG38" s="66"/>
      <c r="CH38" s="66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67"/>
      <c r="CT38" s="67"/>
      <c r="CU38" s="67"/>
      <c r="CV38" s="67"/>
      <c r="CW38" s="67"/>
    </row>
    <row r="39" spans="1:101" ht="3.75" customHeight="1">
      <c r="A39" s="71"/>
      <c r="B39" s="240"/>
      <c r="C39" s="240"/>
      <c r="D39" s="253"/>
      <c r="E39" s="253"/>
      <c r="F39" s="253"/>
      <c r="G39" s="253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2"/>
      <c r="S39" s="252"/>
      <c r="T39" s="252"/>
      <c r="U39" s="252"/>
      <c r="V39" s="242"/>
      <c r="W39" s="242"/>
      <c r="X39" s="97"/>
      <c r="Y39" s="97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4"/>
      <c r="AL39" s="112"/>
      <c r="AM39" s="110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111"/>
      <c r="BA39" s="97"/>
      <c r="BB39" s="242" t="str">
        <f>IF(ISNUMBER(AX27),IF(AX27+AZ29&gt;AX51+AZ50,AN27,AN51),"")</f>
        <v>Král</v>
      </c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66"/>
      <c r="BO39" s="72"/>
      <c r="BP39" s="72"/>
      <c r="BQ39" s="72"/>
      <c r="BR39" s="72"/>
      <c r="BS39" s="72"/>
      <c r="CF39" s="70"/>
      <c r="CG39" s="66"/>
      <c r="CH39" s="66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67"/>
      <c r="CT39" s="67"/>
      <c r="CU39" s="67"/>
      <c r="CV39" s="67"/>
      <c r="CW39" s="67"/>
    </row>
    <row r="40" spans="1:101" ht="3.75" customHeight="1">
      <c r="A40" s="73"/>
      <c r="B40" s="96"/>
      <c r="C40" s="96"/>
      <c r="D40" s="96"/>
      <c r="E40" s="96"/>
      <c r="F40" s="96"/>
      <c r="G40" s="97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98"/>
      <c r="S40" s="98"/>
      <c r="T40" s="98"/>
      <c r="U40" s="98"/>
      <c r="V40" s="98"/>
      <c r="W40" s="104"/>
      <c r="X40" s="97"/>
      <c r="Y40" s="97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4"/>
      <c r="AL40" s="112"/>
      <c r="AM40" s="110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111"/>
      <c r="BA40" s="97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66"/>
      <c r="BO40" s="72"/>
      <c r="BP40" s="72"/>
      <c r="BQ40" s="72"/>
      <c r="BR40" s="72"/>
      <c r="BS40" s="72"/>
      <c r="CF40" s="70"/>
      <c r="CG40" s="66"/>
      <c r="CH40" s="66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67"/>
      <c r="CT40" s="67"/>
      <c r="CU40" s="67"/>
      <c r="CV40" s="67"/>
      <c r="CW40" s="67"/>
    </row>
    <row r="41" spans="1:101" ht="3.75" customHeight="1">
      <c r="A41" s="73"/>
      <c r="B41" s="96"/>
      <c r="C41" s="96"/>
      <c r="D41" s="96"/>
      <c r="E41" s="96"/>
      <c r="F41" s="96"/>
      <c r="G41" s="97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98"/>
      <c r="S41" s="98"/>
      <c r="T41" s="98"/>
      <c r="U41" s="98"/>
      <c r="V41" s="98"/>
      <c r="W41" s="104"/>
      <c r="X41" s="97"/>
      <c r="Y41" s="97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4"/>
      <c r="AL41" s="112"/>
      <c r="AM41" s="110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11"/>
      <c r="BA41" s="108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66"/>
      <c r="BO41" s="72"/>
      <c r="BP41" s="72"/>
      <c r="BQ41" s="72"/>
      <c r="BR41" s="72"/>
      <c r="BS41" s="72"/>
      <c r="CF41" s="70"/>
      <c r="CG41" s="66"/>
      <c r="CH41" s="66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67"/>
      <c r="CT41" s="67"/>
      <c r="CU41" s="67"/>
      <c r="CV41" s="67"/>
      <c r="CW41" s="67"/>
    </row>
    <row r="42" spans="1:101" ht="3.75" customHeight="1">
      <c r="A42" s="71"/>
      <c r="B42" s="240">
        <v>5</v>
      </c>
      <c r="C42" s="240"/>
      <c r="D42" s="253" t="s">
        <v>62</v>
      </c>
      <c r="E42" s="253"/>
      <c r="F42" s="253"/>
      <c r="G42" s="253"/>
      <c r="H42" s="251" t="s">
        <v>83</v>
      </c>
      <c r="I42" s="251"/>
      <c r="J42" s="251"/>
      <c r="K42" s="251"/>
      <c r="L42" s="251"/>
      <c r="M42" s="251"/>
      <c r="N42" s="251"/>
      <c r="O42" s="251"/>
      <c r="P42" s="251"/>
      <c r="Q42" s="251"/>
      <c r="R42" s="252"/>
      <c r="S42" s="252"/>
      <c r="T42" s="252"/>
      <c r="U42" s="252"/>
      <c r="V42" s="242">
        <v>3</v>
      </c>
      <c r="W42" s="242"/>
      <c r="X42" s="97"/>
      <c r="Y42" s="97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4"/>
      <c r="AL42" s="112"/>
      <c r="AM42" s="110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111"/>
      <c r="BA42" s="98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66"/>
      <c r="BO42" s="72"/>
      <c r="BP42" s="72"/>
      <c r="BQ42" s="72"/>
      <c r="BR42" s="72"/>
      <c r="BS42" s="72"/>
      <c r="CF42" s="70"/>
      <c r="CG42" s="66"/>
      <c r="CH42" s="66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67"/>
      <c r="CT42" s="67"/>
      <c r="CU42" s="67"/>
      <c r="CV42" s="67"/>
      <c r="CW42" s="67"/>
    </row>
    <row r="43" spans="1:101" ht="3.75" customHeight="1">
      <c r="A43" s="71"/>
      <c r="B43" s="240"/>
      <c r="C43" s="240"/>
      <c r="D43" s="253"/>
      <c r="E43" s="253"/>
      <c r="F43" s="253"/>
      <c r="G43" s="253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2"/>
      <c r="S43" s="252"/>
      <c r="T43" s="252"/>
      <c r="U43" s="252"/>
      <c r="V43" s="242"/>
      <c r="W43" s="242"/>
      <c r="X43" s="103"/>
      <c r="Y43" s="97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4"/>
      <c r="AL43" s="112"/>
      <c r="AM43" s="110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11"/>
      <c r="BA43" s="98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98"/>
      <c r="BN43" s="66"/>
      <c r="BO43" s="72"/>
      <c r="BP43" s="72"/>
      <c r="BQ43" s="72"/>
      <c r="BR43" s="72"/>
      <c r="BS43" s="72"/>
      <c r="CF43" s="70"/>
      <c r="CG43" s="66"/>
      <c r="CH43" s="66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67"/>
      <c r="CT43" s="67"/>
      <c r="CU43" s="67"/>
      <c r="CV43" s="67"/>
      <c r="CW43" s="67"/>
    </row>
    <row r="44" spans="1:101" ht="3.75" customHeight="1">
      <c r="A44" s="71"/>
      <c r="B44" s="240"/>
      <c r="C44" s="240"/>
      <c r="D44" s="253"/>
      <c r="E44" s="253"/>
      <c r="F44" s="253"/>
      <c r="G44" s="253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2"/>
      <c r="S44" s="252"/>
      <c r="T44" s="252"/>
      <c r="U44" s="252"/>
      <c r="V44" s="242"/>
      <c r="W44" s="242"/>
      <c r="X44" s="246"/>
      <c r="Y44" s="9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4"/>
      <c r="AL44" s="112"/>
      <c r="AM44" s="110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11"/>
      <c r="BA44" s="98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96"/>
      <c r="CF44" s="70"/>
      <c r="CG44" s="66"/>
      <c r="CH44" s="66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67"/>
      <c r="CT44" s="67"/>
      <c r="CU44" s="67"/>
      <c r="CV44" s="67"/>
      <c r="CW44" s="67"/>
    </row>
    <row r="45" spans="1:101" ht="3.75" customHeight="1">
      <c r="A45" s="71"/>
      <c r="B45" s="240"/>
      <c r="C45" s="240"/>
      <c r="D45" s="253"/>
      <c r="E45" s="253"/>
      <c r="F45" s="253"/>
      <c r="G45" s="253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2"/>
      <c r="S45" s="252"/>
      <c r="T45" s="252"/>
      <c r="U45" s="252"/>
      <c r="V45" s="242"/>
      <c r="W45" s="242"/>
      <c r="X45" s="246"/>
      <c r="Y45" s="97"/>
      <c r="Z45" s="239" t="str">
        <f>IF(ISNUMBER(V42),IF(V42+X44&gt;V48+X47,H42,H48),"")</f>
        <v>Dančo</v>
      </c>
      <c r="AA45" s="239"/>
      <c r="AB45" s="239"/>
      <c r="AC45" s="239"/>
      <c r="AD45" s="239"/>
      <c r="AE45" s="239"/>
      <c r="AF45" s="239"/>
      <c r="AG45" s="239"/>
      <c r="AH45" s="239"/>
      <c r="AI45" s="239"/>
      <c r="AJ45" s="242">
        <v>1</v>
      </c>
      <c r="AK45" s="242"/>
      <c r="AL45" s="112"/>
      <c r="AM45" s="110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111"/>
      <c r="BA45" s="98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CF45" s="70"/>
      <c r="CG45" s="66"/>
      <c r="CH45" s="66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67"/>
      <c r="CT45" s="67"/>
      <c r="CU45" s="67"/>
      <c r="CV45" s="67"/>
      <c r="CW45" s="67"/>
    </row>
    <row r="46" spans="1:101" ht="3.75" customHeight="1">
      <c r="A46" s="73"/>
      <c r="B46" s="96"/>
      <c r="C46" s="96"/>
      <c r="D46" s="96"/>
      <c r="E46" s="96"/>
      <c r="F46" s="96"/>
      <c r="G46" s="97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98"/>
      <c r="S46" s="98"/>
      <c r="T46" s="98"/>
      <c r="U46" s="98"/>
      <c r="V46" s="98"/>
      <c r="W46" s="104"/>
      <c r="X46" s="246"/>
      <c r="Y46" s="103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2"/>
      <c r="AK46" s="242"/>
      <c r="AL46" s="112"/>
      <c r="AM46" s="110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11"/>
      <c r="BA46" s="98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CF46" s="70"/>
      <c r="CG46" s="66"/>
      <c r="CH46" s="66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67"/>
      <c r="CT46" s="67"/>
      <c r="CU46" s="67"/>
      <c r="CV46" s="67"/>
      <c r="CW46" s="67"/>
    </row>
    <row r="47" spans="1:101" ht="3.75" customHeight="1">
      <c r="A47" s="73"/>
      <c r="B47" s="96"/>
      <c r="C47" s="96"/>
      <c r="D47" s="96"/>
      <c r="E47" s="96"/>
      <c r="F47" s="96"/>
      <c r="G47" s="9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98"/>
      <c r="S47" s="98"/>
      <c r="T47" s="98"/>
      <c r="U47" s="98"/>
      <c r="V47" s="98"/>
      <c r="W47" s="104"/>
      <c r="X47" s="241"/>
      <c r="Y47" s="97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2"/>
      <c r="AK47" s="242"/>
      <c r="AL47" s="246"/>
      <c r="AM47" s="97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107"/>
      <c r="BA47" s="98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CF47" s="70"/>
      <c r="CG47" s="66"/>
      <c r="CH47" s="66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67"/>
      <c r="CT47" s="67"/>
      <c r="CU47" s="67"/>
      <c r="CV47" s="67"/>
      <c r="CW47" s="67"/>
    </row>
    <row r="48" spans="1:101" ht="3.75" customHeight="1">
      <c r="A48" s="71"/>
      <c r="B48" s="240">
        <v>6</v>
      </c>
      <c r="C48" s="240"/>
      <c r="D48" s="253" t="s">
        <v>134</v>
      </c>
      <c r="E48" s="253"/>
      <c r="F48" s="253"/>
      <c r="G48" s="253"/>
      <c r="H48" s="251" t="s">
        <v>78</v>
      </c>
      <c r="I48" s="251"/>
      <c r="J48" s="251"/>
      <c r="K48" s="251"/>
      <c r="L48" s="251"/>
      <c r="M48" s="251"/>
      <c r="N48" s="251"/>
      <c r="O48" s="251"/>
      <c r="P48" s="251"/>
      <c r="Q48" s="251"/>
      <c r="R48" s="252"/>
      <c r="S48" s="252"/>
      <c r="T48" s="252"/>
      <c r="U48" s="252"/>
      <c r="V48" s="242">
        <v>9</v>
      </c>
      <c r="W48" s="242"/>
      <c r="X48" s="241"/>
      <c r="Y48" s="97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2"/>
      <c r="AK48" s="242"/>
      <c r="AL48" s="246"/>
      <c r="AM48" s="97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107"/>
      <c r="BA48" s="98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CF48" s="70"/>
      <c r="CG48" s="66"/>
      <c r="CH48" s="66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67"/>
      <c r="CT48" s="67"/>
      <c r="CU48" s="67"/>
      <c r="CV48" s="67"/>
      <c r="CW48" s="67"/>
    </row>
    <row r="49" spans="1:101" ht="3.75" customHeight="1">
      <c r="A49" s="71"/>
      <c r="B49" s="240"/>
      <c r="C49" s="240"/>
      <c r="D49" s="253"/>
      <c r="E49" s="253"/>
      <c r="F49" s="253"/>
      <c r="G49" s="253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2"/>
      <c r="S49" s="252"/>
      <c r="T49" s="252"/>
      <c r="U49" s="252"/>
      <c r="V49" s="242"/>
      <c r="W49" s="242"/>
      <c r="X49" s="241"/>
      <c r="Y49" s="97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4"/>
      <c r="AL49" s="246"/>
      <c r="AM49" s="97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07"/>
      <c r="BA49" s="98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CF49" s="70"/>
      <c r="CG49" s="66"/>
      <c r="CH49" s="66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67"/>
      <c r="CT49" s="67"/>
      <c r="CU49" s="67"/>
      <c r="CV49" s="67"/>
      <c r="CW49" s="67"/>
    </row>
    <row r="50" spans="1:101" ht="3.75" customHeight="1">
      <c r="A50" s="71"/>
      <c r="B50" s="240"/>
      <c r="C50" s="240"/>
      <c r="D50" s="253"/>
      <c r="E50" s="253"/>
      <c r="F50" s="253"/>
      <c r="G50" s="253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2"/>
      <c r="S50" s="252"/>
      <c r="T50" s="252"/>
      <c r="U50" s="252"/>
      <c r="V50" s="242"/>
      <c r="W50" s="242"/>
      <c r="X50" s="97"/>
      <c r="Y50" s="97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4"/>
      <c r="AL50" s="10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104"/>
      <c r="AZ50" s="241"/>
      <c r="BA50" s="98"/>
      <c r="BB50" s="96"/>
      <c r="BC50" s="96"/>
      <c r="BD50" s="96"/>
      <c r="BE50" s="96"/>
      <c r="BF50" s="96"/>
      <c r="BG50" s="96"/>
      <c r="BH50" s="96"/>
      <c r="BI50" s="96"/>
      <c r="BJ50" s="96"/>
      <c r="BK50" s="100"/>
      <c r="BL50" s="100"/>
      <c r="BM50" s="100"/>
      <c r="BN50" s="67"/>
      <c r="BO50" s="67"/>
      <c r="CF50" s="70"/>
      <c r="CG50" s="66"/>
      <c r="CH50" s="66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67"/>
      <c r="CT50" s="67"/>
      <c r="CU50" s="67"/>
      <c r="CV50" s="67"/>
      <c r="CW50" s="67"/>
    </row>
    <row r="51" spans="1:101" ht="3.75" customHeight="1">
      <c r="A51" s="71"/>
      <c r="B51" s="240"/>
      <c r="C51" s="240"/>
      <c r="D51" s="253"/>
      <c r="E51" s="253"/>
      <c r="F51" s="253"/>
      <c r="G51" s="253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2"/>
      <c r="S51" s="252"/>
      <c r="T51" s="252"/>
      <c r="U51" s="252"/>
      <c r="V51" s="242"/>
      <c r="W51" s="242"/>
      <c r="X51" s="97"/>
      <c r="Y51" s="97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4"/>
      <c r="AL51" s="107"/>
      <c r="AM51" s="97"/>
      <c r="AN51" s="239" t="str">
        <f>IF(ISNUMBER(AJ45),IF(AJ45+AL47&gt;AJ57+AL56,Z45,Z57),"")</f>
        <v>Král</v>
      </c>
      <c r="AO51" s="239"/>
      <c r="AP51" s="239"/>
      <c r="AQ51" s="239"/>
      <c r="AR51" s="239"/>
      <c r="AS51" s="239"/>
      <c r="AT51" s="239"/>
      <c r="AU51" s="239"/>
      <c r="AV51" s="239"/>
      <c r="AW51" s="239"/>
      <c r="AX51" s="242">
        <v>8</v>
      </c>
      <c r="AY51" s="242"/>
      <c r="AZ51" s="241"/>
      <c r="BA51" s="98"/>
      <c r="BB51" s="96"/>
      <c r="BC51" s="96"/>
      <c r="BD51" s="96"/>
      <c r="BE51" s="96"/>
      <c r="BF51" s="96"/>
      <c r="BG51" s="96"/>
      <c r="BH51" s="96"/>
      <c r="BI51" s="96"/>
      <c r="BJ51" s="96"/>
      <c r="BK51" s="100"/>
      <c r="BL51" s="100"/>
      <c r="BM51" s="100"/>
      <c r="BN51" s="67"/>
      <c r="BO51" s="67"/>
      <c r="CF51" s="70"/>
      <c r="CG51" s="66"/>
      <c r="CH51" s="66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67"/>
      <c r="CT51" s="67"/>
      <c r="CU51" s="67"/>
      <c r="CV51" s="67"/>
      <c r="CW51" s="67"/>
    </row>
    <row r="52" spans="2:101" ht="3.75" customHeight="1">
      <c r="B52" s="96"/>
      <c r="C52" s="96"/>
      <c r="D52" s="96"/>
      <c r="E52" s="96"/>
      <c r="F52" s="96"/>
      <c r="G52" s="9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98"/>
      <c r="S52" s="98"/>
      <c r="T52" s="98"/>
      <c r="U52" s="98"/>
      <c r="V52" s="98"/>
      <c r="W52" s="104"/>
      <c r="X52" s="97"/>
      <c r="Y52" s="97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4"/>
      <c r="AL52" s="107"/>
      <c r="AM52" s="97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42"/>
      <c r="AY52" s="242"/>
      <c r="AZ52" s="241"/>
      <c r="BA52" s="98"/>
      <c r="BB52" s="96"/>
      <c r="BC52" s="96"/>
      <c r="BD52" s="96"/>
      <c r="BE52" s="96"/>
      <c r="BF52" s="96"/>
      <c r="BG52" s="96"/>
      <c r="BH52" s="96"/>
      <c r="BI52" s="96"/>
      <c r="BJ52" s="96"/>
      <c r="BK52" s="100"/>
      <c r="BL52" s="100"/>
      <c r="BM52" s="100"/>
      <c r="BN52" s="67"/>
      <c r="BO52" s="67"/>
      <c r="CF52" s="70"/>
      <c r="CG52" s="66"/>
      <c r="CH52" s="66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67"/>
      <c r="CT52" s="67"/>
      <c r="CU52" s="67"/>
      <c r="CV52" s="67"/>
      <c r="CW52" s="67"/>
    </row>
    <row r="53" spans="2:101" ht="3.75" customHeight="1">
      <c r="B53" s="96"/>
      <c r="C53" s="96"/>
      <c r="D53" s="96"/>
      <c r="E53" s="96"/>
      <c r="F53" s="96"/>
      <c r="G53" s="97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98"/>
      <c r="S53" s="98"/>
      <c r="T53" s="98"/>
      <c r="U53" s="98"/>
      <c r="V53" s="98"/>
      <c r="W53" s="104"/>
      <c r="X53" s="97"/>
      <c r="Y53" s="97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4"/>
      <c r="AL53" s="107"/>
      <c r="AM53" s="108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42"/>
      <c r="AY53" s="242"/>
      <c r="AZ53" s="97"/>
      <c r="BA53" s="98"/>
      <c r="BB53" s="96"/>
      <c r="BC53" s="96"/>
      <c r="BD53" s="96"/>
      <c r="BE53" s="96"/>
      <c r="BF53" s="96"/>
      <c r="BG53" s="96"/>
      <c r="BH53" s="96"/>
      <c r="BI53" s="96"/>
      <c r="BJ53" s="96"/>
      <c r="BK53" s="102"/>
      <c r="BL53" s="102"/>
      <c r="BM53" s="102"/>
      <c r="BN53" s="71"/>
      <c r="BO53" s="67"/>
      <c r="CF53" s="70"/>
      <c r="CG53" s="66"/>
      <c r="CH53" s="66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67"/>
      <c r="CT53" s="67"/>
      <c r="CU53" s="67"/>
      <c r="CV53" s="67"/>
      <c r="CW53" s="67"/>
    </row>
    <row r="54" spans="2:101" ht="3.75" customHeight="1">
      <c r="B54" s="240">
        <v>7</v>
      </c>
      <c r="C54" s="240"/>
      <c r="D54" s="253" t="s">
        <v>63</v>
      </c>
      <c r="E54" s="253"/>
      <c r="F54" s="253"/>
      <c r="G54" s="253"/>
      <c r="H54" s="251" t="s">
        <v>76</v>
      </c>
      <c r="I54" s="251"/>
      <c r="J54" s="251"/>
      <c r="K54" s="251"/>
      <c r="L54" s="251"/>
      <c r="M54" s="251"/>
      <c r="N54" s="251"/>
      <c r="O54" s="251"/>
      <c r="P54" s="251"/>
      <c r="Q54" s="251"/>
      <c r="R54" s="252"/>
      <c r="S54" s="252"/>
      <c r="T54" s="252"/>
      <c r="U54" s="252"/>
      <c r="V54" s="242">
        <v>10</v>
      </c>
      <c r="W54" s="242"/>
      <c r="X54" s="97"/>
      <c r="Y54" s="97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4"/>
      <c r="AL54" s="107"/>
      <c r="AM54" s="97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42"/>
      <c r="AY54" s="242"/>
      <c r="AZ54" s="97"/>
      <c r="BA54" s="98"/>
      <c r="BB54" s="96"/>
      <c r="BC54" s="96"/>
      <c r="BD54" s="96"/>
      <c r="BE54" s="96"/>
      <c r="BF54" s="96"/>
      <c r="BG54" s="96"/>
      <c r="BH54" s="96"/>
      <c r="BI54" s="96"/>
      <c r="BJ54" s="96"/>
      <c r="BK54" s="102"/>
      <c r="BL54" s="102"/>
      <c r="BM54" s="102"/>
      <c r="BN54" s="71"/>
      <c r="BO54" s="67"/>
      <c r="CF54" s="70"/>
      <c r="CG54" s="66"/>
      <c r="CH54" s="66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67"/>
      <c r="CT54" s="67"/>
      <c r="CU54" s="67"/>
      <c r="CV54" s="67"/>
      <c r="CW54" s="67"/>
    </row>
    <row r="55" spans="2:101" ht="3.75" customHeight="1">
      <c r="B55" s="240"/>
      <c r="C55" s="240"/>
      <c r="D55" s="253"/>
      <c r="E55" s="253"/>
      <c r="F55" s="253"/>
      <c r="G55" s="253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2"/>
      <c r="S55" s="252"/>
      <c r="T55" s="252"/>
      <c r="U55" s="252"/>
      <c r="V55" s="242"/>
      <c r="W55" s="242"/>
      <c r="X55" s="103"/>
      <c r="Y55" s="97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4"/>
      <c r="AL55" s="107"/>
      <c r="AM55" s="97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4"/>
      <c r="AZ55" s="97"/>
      <c r="BA55" s="98"/>
      <c r="BB55" s="96"/>
      <c r="BC55" s="96"/>
      <c r="BD55" s="96"/>
      <c r="BE55" s="96"/>
      <c r="BF55" s="96"/>
      <c r="BG55" s="96"/>
      <c r="BH55" s="96"/>
      <c r="BI55" s="96"/>
      <c r="BJ55" s="96"/>
      <c r="BK55" s="102"/>
      <c r="BL55" s="102"/>
      <c r="BM55" s="102"/>
      <c r="BN55" s="71"/>
      <c r="BO55" s="67"/>
      <c r="CF55" s="69"/>
      <c r="CG55" s="66"/>
      <c r="CH55" s="66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67"/>
      <c r="CT55" s="67"/>
      <c r="CU55" s="67"/>
      <c r="CV55" s="67"/>
      <c r="CW55" s="67"/>
    </row>
    <row r="56" spans="2:101" ht="3.75" customHeight="1">
      <c r="B56" s="240"/>
      <c r="C56" s="240"/>
      <c r="D56" s="253"/>
      <c r="E56" s="253"/>
      <c r="F56" s="253"/>
      <c r="G56" s="253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2"/>
      <c r="S56" s="252"/>
      <c r="T56" s="252"/>
      <c r="U56" s="252"/>
      <c r="V56" s="242"/>
      <c r="W56" s="242"/>
      <c r="X56" s="246"/>
      <c r="Y56" s="97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4"/>
      <c r="AL56" s="241"/>
      <c r="AM56" s="97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4"/>
      <c r="AZ56" s="97"/>
      <c r="BA56" s="98"/>
      <c r="BB56" s="96"/>
      <c r="BC56" s="96"/>
      <c r="BD56" s="96"/>
      <c r="BE56" s="96"/>
      <c r="BF56" s="96"/>
      <c r="BG56" s="96"/>
      <c r="BH56" s="96"/>
      <c r="BI56" s="96"/>
      <c r="BJ56" s="96"/>
      <c r="BK56" s="102"/>
      <c r="BL56" s="102"/>
      <c r="BM56" s="102"/>
      <c r="BN56" s="71"/>
      <c r="BO56" s="67"/>
      <c r="CD56" s="71"/>
      <c r="CE56" s="72"/>
      <c r="CF56" s="69"/>
      <c r="CG56" s="66"/>
      <c r="CH56" s="66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67"/>
      <c r="CT56" s="67"/>
      <c r="CU56" s="67"/>
      <c r="CV56" s="67"/>
      <c r="CW56" s="67"/>
    </row>
    <row r="57" spans="2:101" ht="3.75" customHeight="1">
      <c r="B57" s="240"/>
      <c r="C57" s="240"/>
      <c r="D57" s="253"/>
      <c r="E57" s="253"/>
      <c r="F57" s="253"/>
      <c r="G57" s="253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2"/>
      <c r="S57" s="252"/>
      <c r="T57" s="252"/>
      <c r="U57" s="252"/>
      <c r="V57" s="242"/>
      <c r="W57" s="242"/>
      <c r="X57" s="246"/>
      <c r="Y57" s="97"/>
      <c r="Z57" s="239" t="str">
        <f>IF(ISNUMBER(V54),IF(V54+X56&gt;V60+X59,H54,H60),"")</f>
        <v>Král</v>
      </c>
      <c r="AA57" s="239"/>
      <c r="AB57" s="239"/>
      <c r="AC57" s="239"/>
      <c r="AD57" s="239"/>
      <c r="AE57" s="239"/>
      <c r="AF57" s="239"/>
      <c r="AG57" s="239"/>
      <c r="AH57" s="239"/>
      <c r="AI57" s="239"/>
      <c r="AJ57" s="242">
        <v>4</v>
      </c>
      <c r="AK57" s="242"/>
      <c r="AL57" s="241"/>
      <c r="AM57" s="97"/>
      <c r="AN57" s="248" t="s">
        <v>2</v>
      </c>
      <c r="AO57" s="248"/>
      <c r="AP57" s="248"/>
      <c r="AQ57" s="248"/>
      <c r="AR57" s="248"/>
      <c r="AS57" s="248"/>
      <c r="AT57" s="248"/>
      <c r="AU57" s="249">
        <f>IF(ISNUMBER(ÚDAJE!D8),ÚDAJE!D8,"")</f>
        <v>2</v>
      </c>
      <c r="AV57" s="249"/>
      <c r="AW57" s="249"/>
      <c r="AX57" s="249"/>
      <c r="AY57" s="249"/>
      <c r="AZ57" s="98"/>
      <c r="BA57" s="98"/>
      <c r="BB57" s="96"/>
      <c r="BC57" s="96"/>
      <c r="BD57" s="96"/>
      <c r="BE57" s="96"/>
      <c r="BF57" s="96"/>
      <c r="BG57" s="96"/>
      <c r="BH57" s="96"/>
      <c r="BI57" s="96"/>
      <c r="BJ57" s="96"/>
      <c r="BK57" s="100"/>
      <c r="BL57" s="100"/>
      <c r="BM57" s="100"/>
      <c r="BN57" s="66"/>
      <c r="BO57" s="67"/>
      <c r="CD57" s="71"/>
      <c r="CE57" s="72"/>
      <c r="CF57" s="69"/>
      <c r="CG57" s="66"/>
      <c r="CH57" s="66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67"/>
      <c r="CT57" s="67"/>
      <c r="CU57" s="67"/>
      <c r="CV57" s="67"/>
      <c r="CW57" s="67"/>
    </row>
    <row r="58" spans="2:101" ht="3.75" customHeight="1">
      <c r="B58" s="96"/>
      <c r="C58" s="96"/>
      <c r="D58" s="96"/>
      <c r="E58" s="96"/>
      <c r="F58" s="96"/>
      <c r="G58" s="97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98"/>
      <c r="S58" s="98"/>
      <c r="T58" s="98"/>
      <c r="U58" s="98"/>
      <c r="V58" s="98"/>
      <c r="W58" s="104"/>
      <c r="X58" s="246"/>
      <c r="Y58" s="97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42"/>
      <c r="AK58" s="242"/>
      <c r="AL58" s="241"/>
      <c r="AM58" s="97"/>
      <c r="AN58" s="248"/>
      <c r="AO58" s="248"/>
      <c r="AP58" s="248"/>
      <c r="AQ58" s="248"/>
      <c r="AR58" s="248"/>
      <c r="AS58" s="248"/>
      <c r="AT58" s="248"/>
      <c r="AU58" s="249"/>
      <c r="AV58" s="249"/>
      <c r="AW58" s="249"/>
      <c r="AX58" s="249"/>
      <c r="AY58" s="249"/>
      <c r="AZ58" s="114"/>
      <c r="BA58" s="114"/>
      <c r="BB58" s="96"/>
      <c r="BC58" s="96"/>
      <c r="BD58" s="96"/>
      <c r="BE58" s="96"/>
      <c r="BF58" s="96"/>
      <c r="BG58" s="96"/>
      <c r="BH58" s="96"/>
      <c r="BI58" s="96"/>
      <c r="BJ58" s="96"/>
      <c r="BK58" s="100"/>
      <c r="BL58" s="100"/>
      <c r="BM58" s="100"/>
      <c r="BN58" s="66"/>
      <c r="BO58" s="67"/>
      <c r="CD58" s="71"/>
      <c r="CE58" s="72"/>
      <c r="CF58" s="69"/>
      <c r="CG58" s="66"/>
      <c r="CH58" s="66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67"/>
      <c r="CT58" s="67"/>
      <c r="CU58" s="67"/>
      <c r="CV58" s="67"/>
      <c r="CW58" s="67"/>
    </row>
    <row r="59" spans="2:101" ht="3.75" customHeight="1">
      <c r="B59" s="96"/>
      <c r="C59" s="96"/>
      <c r="D59" s="96"/>
      <c r="E59" s="96"/>
      <c r="F59" s="96"/>
      <c r="G59" s="97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98"/>
      <c r="S59" s="98"/>
      <c r="T59" s="98"/>
      <c r="U59" s="98"/>
      <c r="V59" s="98"/>
      <c r="W59" s="104"/>
      <c r="X59" s="241"/>
      <c r="Y59" s="108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42"/>
      <c r="AK59" s="242"/>
      <c r="AL59" s="97"/>
      <c r="AM59" s="97"/>
      <c r="AN59" s="248"/>
      <c r="AO59" s="248"/>
      <c r="AP59" s="248"/>
      <c r="AQ59" s="248"/>
      <c r="AR59" s="248"/>
      <c r="AS59" s="248"/>
      <c r="AT59" s="248"/>
      <c r="AU59" s="249"/>
      <c r="AV59" s="249"/>
      <c r="AW59" s="249"/>
      <c r="AX59" s="249"/>
      <c r="AY59" s="249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102"/>
      <c r="BL59" s="102"/>
      <c r="BM59" s="102"/>
      <c r="BN59" s="71"/>
      <c r="BO59" s="67"/>
      <c r="CD59" s="66"/>
      <c r="CE59" s="66"/>
      <c r="CF59" s="70"/>
      <c r="CG59" s="66"/>
      <c r="CH59" s="66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67"/>
      <c r="CT59" s="67"/>
      <c r="CU59" s="67"/>
      <c r="CV59" s="67"/>
      <c r="CW59" s="67"/>
    </row>
    <row r="60" spans="2:101" ht="3.75" customHeight="1">
      <c r="B60" s="240">
        <v>8</v>
      </c>
      <c r="C60" s="240"/>
      <c r="D60" s="250" t="s">
        <v>93</v>
      </c>
      <c r="E60" s="242"/>
      <c r="F60" s="242"/>
      <c r="G60" s="242"/>
      <c r="H60" s="251" t="s">
        <v>81</v>
      </c>
      <c r="I60" s="251"/>
      <c r="J60" s="251"/>
      <c r="K60" s="251"/>
      <c r="L60" s="251"/>
      <c r="M60" s="251"/>
      <c r="N60" s="251"/>
      <c r="O60" s="251"/>
      <c r="P60" s="251"/>
      <c r="Q60" s="251"/>
      <c r="R60" s="252"/>
      <c r="S60" s="252"/>
      <c r="T60" s="252"/>
      <c r="U60" s="252"/>
      <c r="V60" s="242">
        <v>0</v>
      </c>
      <c r="W60" s="242"/>
      <c r="X60" s="241"/>
      <c r="Y60" s="97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42"/>
      <c r="AK60" s="242"/>
      <c r="AL60" s="97"/>
      <c r="AM60" s="109"/>
      <c r="AN60" s="248"/>
      <c r="AO60" s="248"/>
      <c r="AP60" s="248"/>
      <c r="AQ60" s="248"/>
      <c r="AR60" s="248"/>
      <c r="AS60" s="248"/>
      <c r="AT60" s="248"/>
      <c r="AU60" s="249"/>
      <c r="AV60" s="249"/>
      <c r="AW60" s="249"/>
      <c r="AX60" s="249"/>
      <c r="AY60" s="249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102"/>
      <c r="BL60" s="102"/>
      <c r="BM60" s="102"/>
      <c r="BN60" s="71"/>
      <c r="BO60" s="67"/>
      <c r="CD60" s="66"/>
      <c r="CE60" s="66"/>
      <c r="CF60" s="70"/>
      <c r="CG60" s="66"/>
      <c r="CH60" s="66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67"/>
      <c r="CT60" s="67"/>
      <c r="CU60" s="67"/>
      <c r="CV60" s="67"/>
      <c r="CW60" s="67"/>
    </row>
    <row r="61" spans="2:101" ht="3.75" customHeight="1">
      <c r="B61" s="240"/>
      <c r="C61" s="240"/>
      <c r="D61" s="242"/>
      <c r="E61" s="242"/>
      <c r="F61" s="242"/>
      <c r="G61" s="242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2"/>
      <c r="S61" s="252"/>
      <c r="T61" s="252"/>
      <c r="U61" s="252"/>
      <c r="V61" s="242"/>
      <c r="W61" s="242"/>
      <c r="X61" s="241"/>
      <c r="Y61" s="97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4"/>
      <c r="AL61" s="97"/>
      <c r="AM61" s="97"/>
      <c r="AN61" s="248"/>
      <c r="AO61" s="248"/>
      <c r="AP61" s="248"/>
      <c r="AQ61" s="248"/>
      <c r="AR61" s="248"/>
      <c r="AS61" s="248"/>
      <c r="AT61" s="248"/>
      <c r="AU61" s="249"/>
      <c r="AV61" s="249"/>
      <c r="AW61" s="249"/>
      <c r="AX61" s="249"/>
      <c r="AY61" s="249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102"/>
      <c r="BL61" s="102"/>
      <c r="BM61" s="102"/>
      <c r="BN61" s="71"/>
      <c r="BO61" s="67"/>
      <c r="CD61" s="66"/>
      <c r="CE61" s="66"/>
      <c r="CF61" s="70"/>
      <c r="CG61" s="66"/>
      <c r="CH61" s="66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67"/>
      <c r="CT61" s="67"/>
      <c r="CU61" s="67"/>
      <c r="CV61" s="67"/>
      <c r="CW61" s="67"/>
    </row>
    <row r="62" spans="2:101" ht="3.75" customHeight="1">
      <c r="B62" s="240"/>
      <c r="C62" s="240"/>
      <c r="D62" s="242"/>
      <c r="E62" s="242"/>
      <c r="F62" s="242"/>
      <c r="G62" s="242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2"/>
      <c r="S62" s="252"/>
      <c r="T62" s="252"/>
      <c r="U62" s="252"/>
      <c r="V62" s="242"/>
      <c r="W62" s="242"/>
      <c r="X62" s="97"/>
      <c r="Y62" s="97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4"/>
      <c r="AL62" s="97"/>
      <c r="AM62" s="97"/>
      <c r="AN62" s="248"/>
      <c r="AO62" s="248"/>
      <c r="AP62" s="248"/>
      <c r="AQ62" s="248"/>
      <c r="AR62" s="248"/>
      <c r="AS62" s="248"/>
      <c r="AT62" s="248"/>
      <c r="AU62" s="249"/>
      <c r="AV62" s="249"/>
      <c r="AW62" s="249"/>
      <c r="AX62" s="249"/>
      <c r="AY62" s="249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102"/>
      <c r="BL62" s="102"/>
      <c r="BM62" s="102"/>
      <c r="BN62" s="71"/>
      <c r="BO62" s="67"/>
      <c r="CD62" s="66"/>
      <c r="CE62" s="66"/>
      <c r="CF62" s="70"/>
      <c r="CG62" s="66"/>
      <c r="CH62" s="66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67"/>
      <c r="CT62" s="67"/>
      <c r="CU62" s="67"/>
      <c r="CV62" s="67"/>
      <c r="CW62" s="67"/>
    </row>
    <row r="63" spans="2:101" ht="3.75" customHeight="1">
      <c r="B63" s="240"/>
      <c r="C63" s="240"/>
      <c r="D63" s="242"/>
      <c r="E63" s="242"/>
      <c r="F63" s="242"/>
      <c r="G63" s="242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2"/>
      <c r="S63" s="252"/>
      <c r="T63" s="252"/>
      <c r="U63" s="252"/>
      <c r="V63" s="242"/>
      <c r="W63" s="242"/>
      <c r="X63" s="97"/>
      <c r="Y63" s="97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4"/>
      <c r="AL63" s="97"/>
      <c r="AM63" s="97"/>
      <c r="AN63" s="248"/>
      <c r="AO63" s="248"/>
      <c r="AP63" s="248"/>
      <c r="AQ63" s="248"/>
      <c r="AR63" s="248"/>
      <c r="AS63" s="248"/>
      <c r="AT63" s="248"/>
      <c r="AU63" s="249"/>
      <c r="AV63" s="249"/>
      <c r="AW63" s="249"/>
      <c r="AX63" s="249"/>
      <c r="AY63" s="249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100"/>
      <c r="BL63" s="100"/>
      <c r="BM63" s="100"/>
      <c r="BN63" s="67"/>
      <c r="BO63" s="67"/>
      <c r="CD63" s="66"/>
      <c r="CE63" s="66"/>
      <c r="CF63" s="70"/>
      <c r="CG63" s="66"/>
      <c r="CH63" s="66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67"/>
      <c r="CT63" s="67"/>
      <c r="CU63" s="67"/>
      <c r="CV63" s="67"/>
      <c r="CW63" s="67"/>
    </row>
    <row r="64" spans="2:101" ht="3.75" customHeight="1">
      <c r="B64" s="96"/>
      <c r="C64" s="96"/>
      <c r="D64" s="96"/>
      <c r="E64" s="96"/>
      <c r="F64" s="96"/>
      <c r="G64" s="97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98"/>
      <c r="S64" s="98"/>
      <c r="T64" s="98"/>
      <c r="U64" s="98"/>
      <c r="V64" s="98"/>
      <c r="W64" s="104"/>
      <c r="X64" s="97"/>
      <c r="Y64" s="97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4"/>
      <c r="AL64" s="97"/>
      <c r="AM64" s="97"/>
      <c r="AN64" s="248"/>
      <c r="AO64" s="248"/>
      <c r="AP64" s="248"/>
      <c r="AQ64" s="248"/>
      <c r="AR64" s="248"/>
      <c r="AS64" s="248"/>
      <c r="AT64" s="248"/>
      <c r="AU64" s="249"/>
      <c r="AV64" s="249"/>
      <c r="AW64" s="249"/>
      <c r="AX64" s="249"/>
      <c r="AY64" s="249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100"/>
      <c r="BL64" s="100"/>
      <c r="BM64" s="100"/>
      <c r="BN64" s="67"/>
      <c r="BO64" s="67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70"/>
      <c r="CG64" s="66"/>
      <c r="CH64" s="66"/>
      <c r="CI64" s="72"/>
      <c r="CJ64" s="72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</row>
    <row r="65" spans="2:101" ht="3.75" customHeight="1">
      <c r="B65" s="96"/>
      <c r="C65" s="96"/>
      <c r="D65" s="96"/>
      <c r="E65" s="96"/>
      <c r="F65" s="96"/>
      <c r="G65" s="97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98"/>
      <c r="S65" s="98"/>
      <c r="T65" s="98"/>
      <c r="U65" s="98"/>
      <c r="V65" s="98"/>
      <c r="W65" s="104"/>
      <c r="X65" s="97"/>
      <c r="Y65" s="97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4"/>
      <c r="AL65" s="97"/>
      <c r="AM65" s="97"/>
      <c r="AN65" s="248"/>
      <c r="AO65" s="248"/>
      <c r="AP65" s="248"/>
      <c r="AQ65" s="248"/>
      <c r="AR65" s="248"/>
      <c r="AS65" s="248"/>
      <c r="AT65" s="248"/>
      <c r="AU65" s="249"/>
      <c r="AV65" s="249"/>
      <c r="AW65" s="249"/>
      <c r="AX65" s="249"/>
      <c r="AY65" s="249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100"/>
      <c r="BL65" s="100"/>
      <c r="BM65" s="100"/>
      <c r="BN65" s="67"/>
      <c r="BO65" s="67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0"/>
      <c r="CG65" s="66"/>
      <c r="CH65" s="66"/>
      <c r="CI65" s="72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</row>
    <row r="66" spans="2:101" ht="3.75" customHeight="1">
      <c r="B66" s="96"/>
      <c r="C66" s="96"/>
      <c r="D66" s="96"/>
      <c r="E66" s="96"/>
      <c r="F66" s="96"/>
      <c r="G66" s="102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8"/>
      <c r="AM66" s="97"/>
      <c r="AN66" s="248"/>
      <c r="AO66" s="248"/>
      <c r="AP66" s="248"/>
      <c r="AQ66" s="248"/>
      <c r="AR66" s="248"/>
      <c r="AS66" s="248"/>
      <c r="AT66" s="248"/>
      <c r="AU66" s="249"/>
      <c r="AV66" s="249"/>
      <c r="AW66" s="249"/>
      <c r="AX66" s="249"/>
      <c r="AY66" s="249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100"/>
      <c r="BL66" s="100"/>
      <c r="BM66" s="100"/>
      <c r="BN66" s="67"/>
      <c r="BO66" s="67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0"/>
      <c r="CG66" s="66"/>
      <c r="CH66" s="66"/>
      <c r="CI66" s="72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</row>
    <row r="67" spans="2:101" ht="3.75" customHeight="1">
      <c r="B67" s="96"/>
      <c r="C67" s="96"/>
      <c r="D67" s="96"/>
      <c r="E67" s="96"/>
      <c r="F67" s="96"/>
      <c r="G67" s="102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8"/>
      <c r="AM67" s="97"/>
      <c r="AN67" s="248"/>
      <c r="AO67" s="248"/>
      <c r="AP67" s="248"/>
      <c r="AQ67" s="248"/>
      <c r="AR67" s="248"/>
      <c r="AS67" s="248"/>
      <c r="AT67" s="248"/>
      <c r="AU67" s="249"/>
      <c r="AV67" s="249"/>
      <c r="AW67" s="249"/>
      <c r="AX67" s="249"/>
      <c r="AY67" s="249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100"/>
      <c r="BL67" s="100"/>
      <c r="BM67" s="100"/>
      <c r="BN67" s="67"/>
      <c r="BO67" s="67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0"/>
      <c r="CG67" s="66"/>
      <c r="CH67" s="66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</row>
    <row r="68" spans="2:101" ht="3.75" customHeight="1">
      <c r="B68" s="96"/>
      <c r="C68" s="96"/>
      <c r="D68" s="96"/>
      <c r="E68" s="96"/>
      <c r="F68" s="96"/>
      <c r="G68" s="102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8"/>
      <c r="AM68" s="97"/>
      <c r="AN68" s="248"/>
      <c r="AO68" s="248"/>
      <c r="AP68" s="248"/>
      <c r="AQ68" s="248"/>
      <c r="AR68" s="248"/>
      <c r="AS68" s="248"/>
      <c r="AT68" s="248"/>
      <c r="AU68" s="249"/>
      <c r="AV68" s="249"/>
      <c r="AW68" s="249"/>
      <c r="AX68" s="249"/>
      <c r="AY68" s="249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100"/>
      <c r="BL68" s="100"/>
      <c r="BM68" s="100"/>
      <c r="BN68" s="67"/>
      <c r="BO68" s="67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0"/>
      <c r="CG68" s="66"/>
      <c r="CH68" s="66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</row>
    <row r="69" spans="2:101" ht="3.75" customHeight="1">
      <c r="B69" s="96"/>
      <c r="C69" s="96"/>
      <c r="D69" s="96"/>
      <c r="E69" s="96"/>
      <c r="F69" s="96"/>
      <c r="G69" s="102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245" t="s">
        <v>52</v>
      </c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0"/>
      <c r="CG69" s="66"/>
      <c r="CH69" s="66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</row>
    <row r="70" spans="2:101" ht="3.75" customHeight="1">
      <c r="B70" s="96"/>
      <c r="C70" s="96"/>
      <c r="D70" s="96"/>
      <c r="E70" s="96"/>
      <c r="F70" s="96"/>
      <c r="G70" s="97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101"/>
      <c r="AK70" s="96"/>
      <c r="AL70" s="96"/>
      <c r="AM70" s="96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0"/>
      <c r="CG70" s="66"/>
      <c r="CH70" s="66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</row>
    <row r="71" spans="2:101" ht="3.75" customHeight="1">
      <c r="B71" s="96"/>
      <c r="C71" s="96"/>
      <c r="D71" s="96"/>
      <c r="E71" s="96"/>
      <c r="F71" s="96"/>
      <c r="G71" s="97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101"/>
      <c r="AK71" s="96"/>
      <c r="AL71" s="96"/>
      <c r="AM71" s="96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0"/>
      <c r="CG71" s="66"/>
      <c r="CH71" s="66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</row>
    <row r="72" spans="2:101" ht="3.75" customHeight="1">
      <c r="B72" s="96"/>
      <c r="C72" s="96"/>
      <c r="D72" s="96"/>
      <c r="E72" s="96"/>
      <c r="F72" s="96"/>
      <c r="G72" s="102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101"/>
      <c r="AK72" s="96"/>
      <c r="AL72" s="96"/>
      <c r="AM72" s="96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0"/>
      <c r="CG72" s="66"/>
      <c r="CH72" s="66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</row>
    <row r="73" spans="2:101" ht="3.75" customHeight="1">
      <c r="B73" s="96"/>
      <c r="C73" s="96"/>
      <c r="D73" s="96"/>
      <c r="E73" s="96"/>
      <c r="F73" s="96"/>
      <c r="G73" s="102"/>
      <c r="H73" s="239" t="str">
        <f>IF(ISNUMBER(AJ21),IF(AJ21+AL23&gt;AJ33+AL32,Z33,Z21),"")</f>
        <v>Kurilák</v>
      </c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42">
        <v>3</v>
      </c>
      <c r="W73" s="242"/>
      <c r="X73" s="97"/>
      <c r="Y73" s="97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101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102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0"/>
      <c r="CG73" s="66"/>
      <c r="CH73" s="66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</row>
    <row r="74" spans="2:101" ht="3.75" customHeight="1">
      <c r="B74" s="96"/>
      <c r="C74" s="96"/>
      <c r="D74" s="96"/>
      <c r="E74" s="96"/>
      <c r="F74" s="96"/>
      <c r="G74" s="102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42"/>
      <c r="W74" s="242"/>
      <c r="X74" s="103"/>
      <c r="Y74" s="98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101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102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0"/>
      <c r="CG74" s="66"/>
      <c r="CH74" s="66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</row>
    <row r="75" spans="2:101" ht="3.75" customHeight="1">
      <c r="B75" s="96"/>
      <c r="C75" s="96"/>
      <c r="D75" s="96"/>
      <c r="E75" s="96"/>
      <c r="F75" s="96"/>
      <c r="G75" s="102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42"/>
      <c r="W75" s="242"/>
      <c r="X75" s="246"/>
      <c r="Y75" s="98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101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0"/>
      <c r="CG75" s="66"/>
      <c r="CH75" s="66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</row>
    <row r="76" spans="2:101" ht="3.75" customHeight="1">
      <c r="B76" s="96"/>
      <c r="C76" s="96"/>
      <c r="D76" s="96"/>
      <c r="E76" s="96"/>
      <c r="F76" s="96"/>
      <c r="G76" s="97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42"/>
      <c r="W76" s="242"/>
      <c r="X76" s="246"/>
      <c r="Y76" s="98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8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0"/>
      <c r="CG76" s="66"/>
      <c r="CH76" s="66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</row>
    <row r="77" spans="2:101" ht="3.75" customHeight="1">
      <c r="B77" s="96"/>
      <c r="C77" s="96"/>
      <c r="D77" s="96"/>
      <c r="E77" s="96"/>
      <c r="F77" s="96"/>
      <c r="G77" s="97"/>
      <c r="H77" s="96"/>
      <c r="I77" s="96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246"/>
      <c r="Y77" s="98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98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0"/>
      <c r="CG77" s="66"/>
      <c r="CH77" s="66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</row>
    <row r="78" spans="2:101" ht="3.75" customHeight="1">
      <c r="B78" s="96"/>
      <c r="C78" s="96"/>
      <c r="D78" s="96"/>
      <c r="E78" s="96"/>
      <c r="F78" s="96"/>
      <c r="G78" s="102"/>
      <c r="H78" s="96"/>
      <c r="I78" s="96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107"/>
      <c r="Y78" s="98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98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0"/>
      <c r="CG78" s="71"/>
      <c r="CH78" s="66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</row>
    <row r="79" spans="2:101" ht="3.75" customHeight="1">
      <c r="B79" s="96"/>
      <c r="C79" s="96"/>
      <c r="D79" s="96"/>
      <c r="E79" s="96"/>
      <c r="F79" s="96"/>
      <c r="G79" s="102"/>
      <c r="H79" s="238" t="s">
        <v>64</v>
      </c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96"/>
      <c r="W79" s="96"/>
      <c r="X79" s="107"/>
      <c r="Y79" s="98"/>
      <c r="Z79" s="239" t="str">
        <f>IF(ISNUMBER(V73),IF(V73+X75&gt;V85+X84,H73,H85),"")</f>
        <v>Dančo</v>
      </c>
      <c r="AA79" s="239"/>
      <c r="AB79" s="239"/>
      <c r="AC79" s="239"/>
      <c r="AD79" s="239"/>
      <c r="AE79" s="239"/>
      <c r="AF79" s="239"/>
      <c r="AG79" s="239"/>
      <c r="AH79" s="239"/>
      <c r="AI79" s="239"/>
      <c r="AJ79" s="98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115"/>
      <c r="AV79" s="115"/>
      <c r="AW79" s="115"/>
      <c r="AX79" s="115"/>
      <c r="AY79" s="115"/>
      <c r="AZ79" s="115"/>
      <c r="BA79" s="115"/>
      <c r="BB79" s="115"/>
      <c r="BC79" s="115"/>
      <c r="BD79" s="98"/>
      <c r="BE79" s="98"/>
      <c r="BF79" s="98"/>
      <c r="BG79" s="98"/>
      <c r="BH79" s="98"/>
      <c r="BI79" s="98"/>
      <c r="BJ79" s="100"/>
      <c r="BK79" s="100"/>
      <c r="BL79" s="100"/>
      <c r="BM79" s="100"/>
      <c r="BZ79" s="71"/>
      <c r="CA79" s="71"/>
      <c r="CB79" s="71"/>
      <c r="CC79" s="71"/>
      <c r="CD79" s="71"/>
      <c r="CE79" s="69"/>
      <c r="CF79" s="69"/>
      <c r="CG79" s="71"/>
      <c r="CH79" s="66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</row>
    <row r="80" spans="2:101" ht="3.75" customHeight="1">
      <c r="B80" s="96"/>
      <c r="C80" s="96"/>
      <c r="D80" s="96"/>
      <c r="E80" s="96"/>
      <c r="F80" s="96"/>
      <c r="G80" s="102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96"/>
      <c r="W80" s="96"/>
      <c r="X80" s="107"/>
      <c r="Y80" s="103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98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Z80" s="71"/>
      <c r="CA80" s="71"/>
      <c r="CB80" s="71"/>
      <c r="CC80" s="71"/>
      <c r="CD80" s="71"/>
      <c r="CE80" s="69"/>
      <c r="CF80" s="69"/>
      <c r="CG80" s="71"/>
      <c r="CH80" s="66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</row>
    <row r="81" spans="2:101" ht="3.75" customHeight="1">
      <c r="B81" s="96"/>
      <c r="C81" s="96"/>
      <c r="D81" s="96"/>
      <c r="E81" s="96"/>
      <c r="F81" s="96"/>
      <c r="G81" s="102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96"/>
      <c r="W81" s="96"/>
      <c r="X81" s="107"/>
      <c r="Y81" s="98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Z81" s="71"/>
      <c r="CA81" s="71"/>
      <c r="CB81" s="71"/>
      <c r="CC81" s="71"/>
      <c r="CD81" s="71"/>
      <c r="CE81" s="69"/>
      <c r="CF81" s="69"/>
      <c r="CG81" s="66"/>
      <c r="CH81" s="66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67"/>
      <c r="CT81" s="67"/>
      <c r="CU81" s="67"/>
      <c r="CV81" s="67"/>
      <c r="CW81" s="67"/>
    </row>
    <row r="82" spans="2:101" ht="3.75" customHeight="1">
      <c r="B82" s="96"/>
      <c r="C82" s="96"/>
      <c r="D82" s="96"/>
      <c r="E82" s="96"/>
      <c r="F82" s="96"/>
      <c r="G82" s="102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96"/>
      <c r="W82" s="96"/>
      <c r="X82" s="107"/>
      <c r="Y82" s="98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CF82" s="69"/>
      <c r="CG82" s="66"/>
      <c r="CH82" s="66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67"/>
      <c r="CT82" s="67"/>
      <c r="CU82" s="67"/>
      <c r="CV82" s="67"/>
      <c r="CW82" s="67"/>
    </row>
    <row r="83" spans="2:101" ht="3.75" customHeight="1">
      <c r="B83" s="96"/>
      <c r="C83" s="96"/>
      <c r="D83" s="96"/>
      <c r="E83" s="96"/>
      <c r="F83" s="96"/>
      <c r="G83" s="102"/>
      <c r="H83" s="96"/>
      <c r="I83" s="96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107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CF83" s="70"/>
      <c r="CG83" s="66"/>
      <c r="CH83" s="66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67"/>
      <c r="CT83" s="67"/>
      <c r="CU83" s="67"/>
      <c r="CV83" s="67"/>
      <c r="CW83" s="67"/>
    </row>
    <row r="84" spans="2:101" ht="3.75" customHeight="1">
      <c r="B84" s="96"/>
      <c r="C84" s="96"/>
      <c r="D84" s="96"/>
      <c r="E84" s="96"/>
      <c r="F84" s="96"/>
      <c r="G84" s="102"/>
      <c r="H84" s="96"/>
      <c r="I84" s="96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241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115"/>
      <c r="AV84" s="115"/>
      <c r="AW84" s="115"/>
      <c r="AX84" s="115"/>
      <c r="AY84" s="115"/>
      <c r="AZ84" s="115"/>
      <c r="BA84" s="115"/>
      <c r="BB84" s="115"/>
      <c r="BC84" s="115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CF84" s="70"/>
      <c r="CG84" s="66"/>
      <c r="CH84" s="66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67"/>
      <c r="CT84" s="67"/>
      <c r="CU84" s="67"/>
      <c r="CV84" s="67"/>
      <c r="CW84" s="67"/>
    </row>
    <row r="85" spans="2:101" ht="3.75" customHeight="1">
      <c r="B85" s="96"/>
      <c r="C85" s="96"/>
      <c r="D85" s="96"/>
      <c r="E85" s="96"/>
      <c r="F85" s="96"/>
      <c r="G85" s="102"/>
      <c r="H85" s="239" t="str">
        <f>IF(ISNUMBER(AJ45),IF(AJ45+AL47&gt;AJ57+AL56,Z57,Z45),"")</f>
        <v>Dančo</v>
      </c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42">
        <v>5</v>
      </c>
      <c r="W85" s="242"/>
      <c r="X85" s="241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243"/>
      <c r="AV85" s="243"/>
      <c r="AW85" s="243"/>
      <c r="AX85" s="243"/>
      <c r="AY85" s="243"/>
      <c r="AZ85" s="243"/>
      <c r="BA85" s="243"/>
      <c r="BB85" s="243"/>
      <c r="BC85" s="243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</row>
    <row r="86" spans="2:101" ht="3.75" customHeight="1">
      <c r="B86" s="96"/>
      <c r="C86" s="96"/>
      <c r="D86" s="96"/>
      <c r="E86" s="96"/>
      <c r="F86" s="96"/>
      <c r="G86" s="100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42"/>
      <c r="W86" s="242"/>
      <c r="X86" s="241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243"/>
      <c r="AV86" s="243"/>
      <c r="AW86" s="243"/>
      <c r="AX86" s="243"/>
      <c r="AY86" s="243"/>
      <c r="AZ86" s="243"/>
      <c r="BA86" s="243"/>
      <c r="BB86" s="243"/>
      <c r="BC86" s="243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</row>
    <row r="87" spans="2:101" ht="3.75" customHeight="1">
      <c r="B87" s="96"/>
      <c r="C87" s="96"/>
      <c r="D87" s="96"/>
      <c r="E87" s="96"/>
      <c r="F87" s="96"/>
      <c r="G87" s="100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42"/>
      <c r="W87" s="242"/>
      <c r="X87" s="10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243"/>
      <c r="AV87" s="243"/>
      <c r="AW87" s="243"/>
      <c r="AX87" s="243"/>
      <c r="AY87" s="243"/>
      <c r="AZ87" s="243"/>
      <c r="BA87" s="243"/>
      <c r="BB87" s="243"/>
      <c r="BC87" s="243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</row>
    <row r="88" spans="2:101" ht="3.75" customHeight="1">
      <c r="B88" s="96"/>
      <c r="C88" s="96"/>
      <c r="D88" s="96"/>
      <c r="E88" s="96"/>
      <c r="F88" s="96"/>
      <c r="G88" s="102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42"/>
      <c r="W88" s="242"/>
      <c r="X88" s="98"/>
      <c r="Y88" s="98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243"/>
      <c r="AV88" s="243"/>
      <c r="AW88" s="243"/>
      <c r="AX88" s="243"/>
      <c r="AY88" s="243"/>
      <c r="AZ88" s="243"/>
      <c r="BA88" s="243"/>
      <c r="BB88" s="243"/>
      <c r="BC88" s="243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</row>
  </sheetData>
  <sheetProtection selectLockedCells="1" selectUnlockedCells="1"/>
  <mergeCells count="93">
    <mergeCell ref="BD14:BM17"/>
    <mergeCell ref="BD19:BM22"/>
    <mergeCell ref="AN9:AY24"/>
    <mergeCell ref="AL23:AL25"/>
    <mergeCell ref="BD24:BM27"/>
    <mergeCell ref="BB19:BC22"/>
    <mergeCell ref="P3:W6"/>
    <mergeCell ref="X3:BB6"/>
    <mergeCell ref="BB14:BC17"/>
    <mergeCell ref="BB24:BC27"/>
    <mergeCell ref="AN27:AW30"/>
    <mergeCell ref="AX27:AY30"/>
    <mergeCell ref="D18:G21"/>
    <mergeCell ref="H18:Q21"/>
    <mergeCell ref="R18:U21"/>
    <mergeCell ref="V18:W21"/>
    <mergeCell ref="AL32:AL34"/>
    <mergeCell ref="Z33:AI36"/>
    <mergeCell ref="AJ33:AK36"/>
    <mergeCell ref="X20:X22"/>
    <mergeCell ref="Z21:AI24"/>
    <mergeCell ref="B24:C27"/>
    <mergeCell ref="D24:G27"/>
    <mergeCell ref="H24:Q27"/>
    <mergeCell ref="R24:U27"/>
    <mergeCell ref="V24:W27"/>
    <mergeCell ref="AZ29:AZ31"/>
    <mergeCell ref="B30:C33"/>
    <mergeCell ref="AJ21:AK24"/>
    <mergeCell ref="X23:X25"/>
    <mergeCell ref="B18:C21"/>
    <mergeCell ref="BB39:BM42"/>
    <mergeCell ref="B42:C45"/>
    <mergeCell ref="D42:G45"/>
    <mergeCell ref="H42:Q45"/>
    <mergeCell ref="R42:U45"/>
    <mergeCell ref="D30:G33"/>
    <mergeCell ref="H30:Q33"/>
    <mergeCell ref="R30:U33"/>
    <mergeCell ref="V30:W33"/>
    <mergeCell ref="X32:X34"/>
    <mergeCell ref="AL47:AL49"/>
    <mergeCell ref="B36:C39"/>
    <mergeCell ref="D36:G39"/>
    <mergeCell ref="H36:Q39"/>
    <mergeCell ref="R36:U39"/>
    <mergeCell ref="V36:W39"/>
    <mergeCell ref="X35:X37"/>
    <mergeCell ref="AZ50:AZ52"/>
    <mergeCell ref="AN51:AW54"/>
    <mergeCell ref="AX51:AY54"/>
    <mergeCell ref="B54:C57"/>
    <mergeCell ref="D54:G57"/>
    <mergeCell ref="V42:W45"/>
    <mergeCell ref="X44:X46"/>
    <mergeCell ref="Z45:AI48"/>
    <mergeCell ref="AJ45:AK48"/>
    <mergeCell ref="X47:X49"/>
    <mergeCell ref="V54:W57"/>
    <mergeCell ref="X56:X58"/>
    <mergeCell ref="AL56:AL58"/>
    <mergeCell ref="Z57:AI60"/>
    <mergeCell ref="AJ57:AK60"/>
    <mergeCell ref="B48:C51"/>
    <mergeCell ref="D48:G51"/>
    <mergeCell ref="H48:Q51"/>
    <mergeCell ref="R48:U51"/>
    <mergeCell ref="V48:W51"/>
    <mergeCell ref="AN57:AT68"/>
    <mergeCell ref="AU57:AY68"/>
    <mergeCell ref="X59:X61"/>
    <mergeCell ref="B60:C63"/>
    <mergeCell ref="D60:G63"/>
    <mergeCell ref="H60:Q63"/>
    <mergeCell ref="R60:U63"/>
    <mergeCell ref="V60:W63"/>
    <mergeCell ref="H54:Q57"/>
    <mergeCell ref="R54:U57"/>
    <mergeCell ref="AN69:AY72"/>
    <mergeCell ref="H73:U76"/>
    <mergeCell ref="V73:W76"/>
    <mergeCell ref="X75:X77"/>
    <mergeCell ref="AU75:BC78"/>
    <mergeCell ref="BD75:BM78"/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</mergeCells>
  <printOptions/>
  <pageMargins left="0.75" right="0.75" top="1" bottom="1" header="0.49236111111111114" footer="0.5118055555555555"/>
  <pageSetup horizontalDpi="300" verticalDpi="300" orientation="landscape" paperSize="9" scale="115" r:id="rId1"/>
  <headerFooter alignWithMargins="0">
    <oddHeader>&amp;R&amp;"Arial CE,Tučné"&amp;12BC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indexed="13"/>
  </sheetPr>
  <dimension ref="B2:AB23"/>
  <sheetViews>
    <sheetView showGridLines="0" zoomScalePageLayoutView="0" workbookViewId="0" topLeftCell="A1">
      <selection activeCell="G23" sqref="G23:H23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12.75390625" style="0" customWidth="1"/>
    <col min="4" max="4" width="9.75390625" style="0" customWidth="1"/>
    <col min="5" max="5" width="14.375" style="0" customWidth="1"/>
    <col min="6" max="6" width="13.125" style="0" customWidth="1"/>
    <col min="7" max="7" width="4.75390625" style="0" customWidth="1"/>
    <col min="8" max="8" width="3.00390625" style="0" customWidth="1"/>
    <col min="9" max="9" width="12.625" style="0" customWidth="1"/>
    <col min="10" max="10" width="5.125" style="0" customWidth="1"/>
    <col min="12" max="12" width="20.75390625" style="0" customWidth="1"/>
    <col min="14" max="15" width="11.375" style="0" customWidth="1"/>
  </cols>
  <sheetData>
    <row r="2" spans="2:10" ht="20.25">
      <c r="B2" s="20" t="s">
        <v>8</v>
      </c>
      <c r="C2" s="20"/>
      <c r="D2" s="20"/>
      <c r="E2" s="21">
        <f>IF(ISNUMBER(ÚDAJE!D8),ÚDAJE!D8,"")</f>
        <v>2</v>
      </c>
      <c r="F2" s="21"/>
      <c r="G2" s="20"/>
      <c r="H2" s="20"/>
      <c r="I2" s="20"/>
      <c r="J2" s="20"/>
    </row>
    <row r="4" spans="2:10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141" t="s">
        <v>14</v>
      </c>
      <c r="H4" s="141"/>
      <c r="I4" s="24" t="s">
        <v>15</v>
      </c>
      <c r="J4" s="25">
        <f>COUNTA(C5:C23)</f>
        <v>19</v>
      </c>
    </row>
    <row r="5" spans="2:28" ht="12.75">
      <c r="B5" s="22">
        <f>IF(ISNUMBER(ÚDAJE!O8),ÚDAJE!O8,"")</f>
        <v>201</v>
      </c>
      <c r="C5" s="116" t="s">
        <v>66</v>
      </c>
      <c r="D5" s="26" t="s">
        <v>67</v>
      </c>
      <c r="E5" s="27" t="str">
        <f aca="true" t="shared" si="0" ref="E5:E23">C5&amp;" "&amp;LEFT(D5,1)&amp;"."</f>
        <v>Kurilák R.</v>
      </c>
      <c r="F5" s="28" t="s">
        <v>68</v>
      </c>
      <c r="G5" s="138" t="s">
        <v>99</v>
      </c>
      <c r="H5" s="138"/>
      <c r="I5" s="29"/>
      <c r="J5" s="29"/>
      <c r="AA5">
        <v>2</v>
      </c>
      <c r="AB5" t="s">
        <v>17</v>
      </c>
    </row>
    <row r="6" spans="2:28" ht="12.75">
      <c r="B6" s="30">
        <f>B5+1</f>
        <v>202</v>
      </c>
      <c r="C6" s="116" t="s">
        <v>69</v>
      </c>
      <c r="D6" s="27" t="s">
        <v>70</v>
      </c>
      <c r="E6" s="27" t="str">
        <f t="shared" si="0"/>
        <v>Hudeček P.</v>
      </c>
      <c r="F6" s="28" t="s">
        <v>71</v>
      </c>
      <c r="G6" s="138" t="s">
        <v>119</v>
      </c>
      <c r="H6" s="138"/>
      <c r="J6" s="31"/>
      <c r="AA6">
        <v>3</v>
      </c>
      <c r="AB6" t="s">
        <v>19</v>
      </c>
    </row>
    <row r="7" spans="2:28" ht="12.75">
      <c r="B7" s="22">
        <f aca="true" t="shared" si="1" ref="B7:B17">B6+1</f>
        <v>203</v>
      </c>
      <c r="C7" s="117" t="s">
        <v>106</v>
      </c>
      <c r="D7" s="27" t="s">
        <v>105</v>
      </c>
      <c r="E7" s="27" t="str">
        <f>C7&amp;" "&amp;LEFT(D7,1)&amp;"."</f>
        <v>Špánik M.</v>
      </c>
      <c r="F7" s="28" t="s">
        <v>71</v>
      </c>
      <c r="G7" s="138" t="s">
        <v>101</v>
      </c>
      <c r="H7" s="138"/>
      <c r="J7" s="31"/>
      <c r="AA7">
        <v>4</v>
      </c>
      <c r="AB7" t="s">
        <v>21</v>
      </c>
    </row>
    <row r="8" spans="2:28" ht="12.75">
      <c r="B8" s="30">
        <f t="shared" si="1"/>
        <v>204</v>
      </c>
      <c r="C8" s="122" t="s">
        <v>86</v>
      </c>
      <c r="D8" s="27" t="s">
        <v>87</v>
      </c>
      <c r="E8" s="27" t="str">
        <f>C8&amp;" "&amp;LEFT(D8,1)&amp;"."</f>
        <v>Opát M.</v>
      </c>
      <c r="F8" s="28" t="s">
        <v>71</v>
      </c>
      <c r="G8" s="138" t="s">
        <v>29</v>
      </c>
      <c r="H8" s="138"/>
      <c r="J8" s="31"/>
      <c r="K8" s="32"/>
      <c r="AA8">
        <v>5</v>
      </c>
      <c r="AB8" t="s">
        <v>22</v>
      </c>
    </row>
    <row r="9" spans="2:28" ht="12.75">
      <c r="B9" s="30">
        <f t="shared" si="1"/>
        <v>205</v>
      </c>
      <c r="C9" s="122" t="s">
        <v>97</v>
      </c>
      <c r="D9" s="27" t="s">
        <v>73</v>
      </c>
      <c r="E9" s="27" t="str">
        <f>C9&amp;" "&amp;LEFT(D9,1)&amp;"."</f>
        <v>Žigmund T.</v>
      </c>
      <c r="F9" s="28" t="s">
        <v>96</v>
      </c>
      <c r="G9" s="138" t="s">
        <v>98</v>
      </c>
      <c r="H9" s="138"/>
      <c r="I9" s="33"/>
      <c r="J9" s="34"/>
      <c r="K9" s="32"/>
      <c r="AA9">
        <v>6</v>
      </c>
      <c r="AB9" t="s">
        <v>24</v>
      </c>
    </row>
    <row r="10" spans="2:28" ht="12.75">
      <c r="B10" s="30">
        <f t="shared" si="1"/>
        <v>206</v>
      </c>
      <c r="C10" s="116" t="s">
        <v>84</v>
      </c>
      <c r="D10" s="27" t="s">
        <v>112</v>
      </c>
      <c r="E10" s="27" t="str">
        <f t="shared" si="0"/>
        <v>Gregor A.</v>
      </c>
      <c r="F10" s="28" t="s">
        <v>71</v>
      </c>
      <c r="G10" s="138" t="s">
        <v>90</v>
      </c>
      <c r="H10" s="138"/>
      <c r="K10" s="35"/>
      <c r="AA10">
        <v>7</v>
      </c>
      <c r="AB10" t="s">
        <v>26</v>
      </c>
    </row>
    <row r="11" spans="2:28" ht="12.75">
      <c r="B11" s="30">
        <f t="shared" si="1"/>
        <v>207</v>
      </c>
      <c r="C11" s="116" t="s">
        <v>108</v>
      </c>
      <c r="D11" s="27" t="s">
        <v>113</v>
      </c>
      <c r="E11" s="27" t="str">
        <f t="shared" si="0"/>
        <v>Jankechová E.</v>
      </c>
      <c r="F11" s="28" t="s">
        <v>96</v>
      </c>
      <c r="G11" s="138" t="s">
        <v>120</v>
      </c>
      <c r="H11" s="138"/>
      <c r="I11" s="33"/>
      <c r="K11" s="37"/>
      <c r="AA11">
        <v>8</v>
      </c>
      <c r="AB11" t="s">
        <v>28</v>
      </c>
    </row>
    <row r="12" spans="2:28" ht="12.75">
      <c r="B12" s="30">
        <f t="shared" si="1"/>
        <v>208</v>
      </c>
      <c r="C12" s="116" t="s">
        <v>74</v>
      </c>
      <c r="D12" s="27" t="s">
        <v>75</v>
      </c>
      <c r="E12" s="27" t="str">
        <f t="shared" si="0"/>
        <v>Hlinka R.</v>
      </c>
      <c r="F12" s="28" t="s">
        <v>96</v>
      </c>
      <c r="G12" s="138" t="s">
        <v>100</v>
      </c>
      <c r="H12" s="138"/>
      <c r="K12" s="35"/>
      <c r="AA12">
        <v>9</v>
      </c>
      <c r="AB12" t="s">
        <v>30</v>
      </c>
    </row>
    <row r="13" spans="2:28" ht="12.75">
      <c r="B13" s="30">
        <f t="shared" si="1"/>
        <v>209</v>
      </c>
      <c r="C13" s="116" t="s">
        <v>76</v>
      </c>
      <c r="D13" s="27" t="s">
        <v>73</v>
      </c>
      <c r="E13" s="27" t="str">
        <f t="shared" si="0"/>
        <v>Král T.</v>
      </c>
      <c r="F13" s="28" t="s">
        <v>77</v>
      </c>
      <c r="G13" s="138" t="s">
        <v>18</v>
      </c>
      <c r="H13" s="138"/>
      <c r="K13" s="32"/>
      <c r="L13" s="39"/>
      <c r="M13" s="39"/>
      <c r="N13" s="38"/>
      <c r="O13" s="39"/>
      <c r="P13" s="38"/>
      <c r="AA13">
        <v>10</v>
      </c>
      <c r="AB13" t="s">
        <v>31</v>
      </c>
    </row>
    <row r="14" spans="2:16" ht="12.75">
      <c r="B14" s="30">
        <f t="shared" si="1"/>
        <v>210</v>
      </c>
      <c r="C14" s="116" t="s">
        <v>78</v>
      </c>
      <c r="D14" s="27" t="s">
        <v>73</v>
      </c>
      <c r="E14" s="27" t="str">
        <f t="shared" si="0"/>
        <v>Dančo T.</v>
      </c>
      <c r="F14" s="28" t="s">
        <v>71</v>
      </c>
      <c r="G14" s="138" t="s">
        <v>121</v>
      </c>
      <c r="H14" s="138"/>
      <c r="K14" s="32"/>
      <c r="L14" s="39"/>
      <c r="M14" s="39"/>
      <c r="N14" s="38"/>
      <c r="O14" s="39"/>
      <c r="P14" s="38"/>
    </row>
    <row r="15" spans="2:16" ht="12.75">
      <c r="B15" s="30">
        <f t="shared" si="1"/>
        <v>211</v>
      </c>
      <c r="C15" s="116" t="s">
        <v>79</v>
      </c>
      <c r="D15" s="27" t="s">
        <v>80</v>
      </c>
      <c r="E15" s="27" t="str">
        <f t="shared" si="0"/>
        <v>Mezík R.</v>
      </c>
      <c r="F15" s="28" t="s">
        <v>71</v>
      </c>
      <c r="G15" s="138" t="s">
        <v>16</v>
      </c>
      <c r="H15" s="138"/>
      <c r="L15" s="39"/>
      <c r="M15" s="39"/>
      <c r="N15" s="38"/>
      <c r="O15" s="39"/>
      <c r="P15" s="38"/>
    </row>
    <row r="16" spans="2:16" ht="12.75">
      <c r="B16" s="30">
        <f t="shared" si="1"/>
        <v>212</v>
      </c>
      <c r="C16" s="116" t="s">
        <v>81</v>
      </c>
      <c r="D16" s="27" t="s">
        <v>70</v>
      </c>
      <c r="E16" s="27" t="str">
        <f t="shared" si="0"/>
        <v>Vavrica P.</v>
      </c>
      <c r="F16" s="28" t="s">
        <v>71</v>
      </c>
      <c r="G16" s="138" t="s">
        <v>23</v>
      </c>
      <c r="H16" s="138"/>
      <c r="L16" s="39"/>
      <c r="M16" s="39"/>
      <c r="N16" s="38"/>
      <c r="O16" s="39"/>
      <c r="P16" s="38"/>
    </row>
    <row r="17" spans="2:16" ht="12.75">
      <c r="B17" s="30">
        <f t="shared" si="1"/>
        <v>213</v>
      </c>
      <c r="C17" s="117" t="s">
        <v>82</v>
      </c>
      <c r="D17" s="27" t="s">
        <v>70</v>
      </c>
      <c r="E17" s="27" t="str">
        <f t="shared" si="0"/>
        <v>Minarech P.</v>
      </c>
      <c r="F17" s="28" t="s">
        <v>71</v>
      </c>
      <c r="G17" s="138" t="s">
        <v>25</v>
      </c>
      <c r="H17" s="138"/>
      <c r="L17" s="39"/>
      <c r="M17" s="39"/>
      <c r="N17" s="38"/>
      <c r="O17" s="39"/>
      <c r="P17" s="38"/>
    </row>
    <row r="18" spans="2:16" ht="12.75">
      <c r="B18" s="30">
        <v>214</v>
      </c>
      <c r="C18" s="117" t="s">
        <v>107</v>
      </c>
      <c r="D18" s="27" t="s">
        <v>114</v>
      </c>
      <c r="E18" s="27" t="str">
        <f t="shared" si="0"/>
        <v>Bertok R.</v>
      </c>
      <c r="F18" s="28" t="s">
        <v>117</v>
      </c>
      <c r="G18" s="139" t="s">
        <v>122</v>
      </c>
      <c r="H18" s="140"/>
      <c r="L18" s="39"/>
      <c r="M18" s="39"/>
      <c r="N18" s="38"/>
      <c r="O18" s="39"/>
      <c r="P18" s="38"/>
    </row>
    <row r="19" spans="2:16" ht="12.75">
      <c r="B19" s="30">
        <v>215</v>
      </c>
      <c r="C19" s="117" t="s">
        <v>83</v>
      </c>
      <c r="D19" s="27" t="s">
        <v>70</v>
      </c>
      <c r="E19" s="27" t="str">
        <f t="shared" si="0"/>
        <v>Novota P.</v>
      </c>
      <c r="F19" s="28" t="s">
        <v>71</v>
      </c>
      <c r="G19" s="138" t="s">
        <v>20</v>
      </c>
      <c r="H19" s="138"/>
      <c r="L19" s="39"/>
      <c r="M19" s="39"/>
      <c r="N19" s="38"/>
      <c r="O19" s="39"/>
      <c r="P19" s="38"/>
    </row>
    <row r="20" spans="2:16" ht="12.75">
      <c r="B20" s="30">
        <v>216</v>
      </c>
      <c r="C20" s="117" t="s">
        <v>109</v>
      </c>
      <c r="D20" s="27" t="s">
        <v>115</v>
      </c>
      <c r="E20" s="27" t="str">
        <f t="shared" si="0"/>
        <v>Zaťko P.</v>
      </c>
      <c r="F20" s="28" t="s">
        <v>117</v>
      </c>
      <c r="G20" s="139" t="s">
        <v>89</v>
      </c>
      <c r="H20" s="140"/>
      <c r="L20" s="39"/>
      <c r="M20" s="39"/>
      <c r="N20" s="38"/>
      <c r="O20" s="39"/>
      <c r="P20" s="38"/>
    </row>
    <row r="21" spans="2:16" ht="12.75">
      <c r="B21" s="30">
        <v>217</v>
      </c>
      <c r="C21" s="117" t="s">
        <v>110</v>
      </c>
      <c r="D21" s="27" t="s">
        <v>112</v>
      </c>
      <c r="E21" s="27" t="str">
        <f t="shared" si="0"/>
        <v>Kuták A.</v>
      </c>
      <c r="F21" s="28" t="s">
        <v>117</v>
      </c>
      <c r="G21" s="139" t="s">
        <v>32</v>
      </c>
      <c r="H21" s="140"/>
      <c r="L21" s="39"/>
      <c r="M21" s="39"/>
      <c r="N21" s="38"/>
      <c r="O21" s="39"/>
      <c r="P21" s="38"/>
    </row>
    <row r="22" spans="2:16" ht="12.75">
      <c r="B22" s="30">
        <v>218</v>
      </c>
      <c r="C22" s="117" t="s">
        <v>111</v>
      </c>
      <c r="D22" s="27" t="s">
        <v>116</v>
      </c>
      <c r="E22" s="27" t="str">
        <f t="shared" si="0"/>
        <v>Bílá L.</v>
      </c>
      <c r="F22" s="28" t="s">
        <v>117</v>
      </c>
      <c r="G22" s="139" t="s">
        <v>33</v>
      </c>
      <c r="H22" s="140"/>
      <c r="L22" s="39"/>
      <c r="M22" s="39"/>
      <c r="N22" s="38"/>
      <c r="O22" s="39"/>
      <c r="P22" s="38"/>
    </row>
    <row r="23" spans="2:16" ht="12.75">
      <c r="B23" s="30">
        <v>219</v>
      </c>
      <c r="C23" s="117" t="s">
        <v>84</v>
      </c>
      <c r="D23" s="27" t="s">
        <v>85</v>
      </c>
      <c r="E23" s="27" t="str">
        <f t="shared" si="0"/>
        <v>Gregor J.</v>
      </c>
      <c r="F23" s="28" t="s">
        <v>71</v>
      </c>
      <c r="G23" s="138" t="s">
        <v>27</v>
      </c>
      <c r="H23" s="138"/>
      <c r="L23" s="39"/>
      <c r="M23" s="39"/>
      <c r="N23" s="38"/>
      <c r="O23" s="39"/>
      <c r="P23" s="38"/>
    </row>
  </sheetData>
  <sheetProtection selectLockedCells="1" selectUnlockedCells="1"/>
  <mergeCells count="20">
    <mergeCell ref="G18:H18"/>
    <mergeCell ref="G20:H20"/>
    <mergeCell ref="G21:H21"/>
    <mergeCell ref="G22:H22"/>
    <mergeCell ref="G4:H4"/>
    <mergeCell ref="G5:H5"/>
    <mergeCell ref="G6:H6"/>
    <mergeCell ref="G7:H7"/>
    <mergeCell ref="G8:H8"/>
    <mergeCell ref="G9:H9"/>
    <mergeCell ref="G16:H16"/>
    <mergeCell ref="G17:H17"/>
    <mergeCell ref="G19:H19"/>
    <mergeCell ref="G23:H23"/>
    <mergeCell ref="G10:H10"/>
    <mergeCell ref="G11:H11"/>
    <mergeCell ref="G12:H12"/>
    <mergeCell ref="G13:H13"/>
    <mergeCell ref="G14:H14"/>
    <mergeCell ref="G15:H15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K45"/>
  <sheetViews>
    <sheetView zoomScalePageLayoutView="0" workbookViewId="0" topLeftCell="A28">
      <selection activeCell="D45" sqref="D45"/>
    </sheetView>
  </sheetViews>
  <sheetFormatPr defaultColWidth="9.00390625" defaultRowHeight="12.75"/>
  <cols>
    <col min="1" max="1" width="3.75390625" style="0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125" style="0" customWidth="1"/>
    <col min="9" max="9" width="6.75390625" style="0" customWidth="1"/>
  </cols>
  <sheetData>
    <row r="1" spans="1:9" ht="30">
      <c r="A1" s="142" t="s">
        <v>88</v>
      </c>
      <c r="B1" s="142"/>
      <c r="C1" s="142"/>
      <c r="D1" s="142"/>
      <c r="E1" s="142"/>
      <c r="F1" s="142"/>
      <c r="G1" s="142"/>
      <c r="H1" s="142"/>
      <c r="I1" s="142"/>
    </row>
    <row r="2" spans="1:8" ht="15" customHeight="1">
      <c r="A2" t="s">
        <v>34</v>
      </c>
      <c r="C2" s="143" t="str">
        <f>IF(ISTEXT(ÚDAJE!C7),ÚDAJE!C7,"")</f>
        <v>2. ligové kolo </v>
      </c>
      <c r="D2" s="143"/>
      <c r="E2" s="143"/>
      <c r="F2" s="143"/>
      <c r="G2" s="143"/>
      <c r="H2" s="143"/>
    </row>
    <row r="3" spans="1:11" ht="12.75" customHeight="1">
      <c r="A3" s="144"/>
      <c r="B3" s="144"/>
      <c r="C3" s="40"/>
      <c r="D3" s="40"/>
      <c r="E3" s="40"/>
      <c r="F3" s="40"/>
      <c r="G3" s="40"/>
      <c r="H3" s="40"/>
      <c r="I3" s="40"/>
      <c r="J3" s="40"/>
      <c r="K3" s="40"/>
    </row>
    <row r="4" spans="7:11" ht="12.75">
      <c r="G4" s="36"/>
      <c r="H4" s="36"/>
      <c r="I4" s="36"/>
      <c r="J4" s="36"/>
      <c r="K4" s="36"/>
    </row>
    <row r="5" spans="2:11" ht="15.75" customHeight="1">
      <c r="B5" s="33" t="s">
        <v>35</v>
      </c>
      <c r="C5" s="33" t="s">
        <v>36</v>
      </c>
      <c r="D5" s="33"/>
      <c r="E5" s="33"/>
      <c r="F5" s="33"/>
      <c r="G5" s="41"/>
      <c r="H5" s="41"/>
      <c r="I5" s="41"/>
      <c r="J5" s="35"/>
      <c r="K5" s="36"/>
    </row>
    <row r="6" spans="2:11" ht="15.75" customHeight="1">
      <c r="B6" s="42" t="s">
        <v>9</v>
      </c>
      <c r="C6" s="43" t="s">
        <v>12</v>
      </c>
      <c r="D6" s="43" t="s">
        <v>13</v>
      </c>
      <c r="E6" s="33"/>
      <c r="F6" s="44"/>
      <c r="G6" s="45"/>
      <c r="H6" s="29"/>
      <c r="I6" s="41"/>
      <c r="J6" s="35"/>
      <c r="K6" s="36"/>
    </row>
    <row r="7" spans="1:11" ht="15.75" customHeight="1">
      <c r="A7" s="46">
        <v>1</v>
      </c>
      <c r="B7" s="31">
        <f>INDEX(Rank,MATCH($C$5&amp;$A7,Posice,0),1)</f>
        <v>211</v>
      </c>
      <c r="C7" t="str">
        <f>INDEX(Rank,MATCH($C$5&amp;$A7,Posice,0),4)</f>
        <v>Mezík R.</v>
      </c>
      <c r="D7" t="str">
        <f>INDEX(Rank,MATCH($C$5&amp;$A7,Posice,0),5)</f>
        <v>Šk Altius</v>
      </c>
      <c r="F7" s="46"/>
      <c r="G7" s="47"/>
      <c r="H7" s="35"/>
      <c r="I7" s="35"/>
      <c r="J7" s="35"/>
      <c r="K7" s="36"/>
    </row>
    <row r="8" spans="1:11" ht="15.75" customHeight="1">
      <c r="A8" s="46">
        <v>2</v>
      </c>
      <c r="B8" s="31">
        <f>INDEX(Rank,MATCH($C$5&amp;$A8,Posice,0),1)</f>
        <v>212</v>
      </c>
      <c r="C8" t="str">
        <f>INDEX(Rank,MATCH($C$5&amp;$A8,Posice,0),4)</f>
        <v>Vavrica P.</v>
      </c>
      <c r="D8" t="str">
        <f>INDEX(Rank,MATCH($C$5&amp;$A8,Posice,0),5)</f>
        <v>Šk Altius</v>
      </c>
      <c r="F8" s="46"/>
      <c r="G8" s="47"/>
      <c r="H8" s="35"/>
      <c r="I8" s="35"/>
      <c r="J8" s="35"/>
      <c r="K8" s="36"/>
    </row>
    <row r="9" spans="1:11" ht="15.75" customHeight="1">
      <c r="A9" s="46">
        <v>3</v>
      </c>
      <c r="B9" s="31">
        <f>INDEX(Rank,MATCH($C$5&amp;$A9,Posice,0),1)</f>
        <v>208</v>
      </c>
      <c r="C9" t="str">
        <f>INDEX(Rank,MATCH($C$5&amp;$A9,Posice,0),4)</f>
        <v>Hlinka R.</v>
      </c>
      <c r="D9" t="str">
        <f>INDEX(Rank,MATCH($C$5&amp;$A9,Posice,0),5)</f>
        <v>OMD</v>
      </c>
      <c r="F9" s="46"/>
      <c r="G9" s="47"/>
      <c r="H9" s="35"/>
      <c r="I9" s="35"/>
      <c r="J9" s="35"/>
      <c r="K9" s="36"/>
    </row>
    <row r="10" spans="1:11" ht="15.75" customHeight="1">
      <c r="A10" s="46">
        <v>4</v>
      </c>
      <c r="B10" s="31">
        <f>INDEX(Rank,MATCH($C$5&amp;$A10,Posice,0),1)</f>
        <v>214</v>
      </c>
      <c r="C10" t="str">
        <f>INDEX(Rank,MATCH($C$5&amp;$A10,Posice,0),4)</f>
        <v>Bertok R.</v>
      </c>
      <c r="D10" t="str">
        <f>INDEX(Rank,MATCH($C$5&amp;$A10,Posice,0),5)</f>
        <v>DSS Hrabiny</v>
      </c>
      <c r="F10" s="46"/>
      <c r="G10" s="47"/>
      <c r="H10" s="35"/>
      <c r="I10" s="35"/>
      <c r="J10" s="35"/>
      <c r="K10" s="36"/>
    </row>
    <row r="11" spans="1:11" ht="15.75" customHeight="1">
      <c r="A11" s="46">
        <v>5</v>
      </c>
      <c r="B11" s="31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F11" s="46"/>
      <c r="G11" s="47"/>
      <c r="H11" s="35"/>
      <c r="I11" s="35"/>
      <c r="J11" s="35"/>
      <c r="K11" s="36"/>
    </row>
    <row r="12" spans="1:11" ht="15.75" customHeight="1">
      <c r="A12" s="46"/>
      <c r="F12" s="46"/>
      <c r="G12" s="35"/>
      <c r="H12" s="35"/>
      <c r="I12" s="35"/>
      <c r="J12" s="35"/>
      <c r="K12" s="36"/>
    </row>
    <row r="13" spans="1:11" ht="15.75" customHeight="1">
      <c r="A13" s="46"/>
      <c r="B13" s="33" t="s">
        <v>35</v>
      </c>
      <c r="C13" s="33" t="s">
        <v>37</v>
      </c>
      <c r="D13" s="33"/>
      <c r="E13" s="33"/>
      <c r="F13" s="44"/>
      <c r="G13" s="41"/>
      <c r="H13" s="41"/>
      <c r="I13" s="41"/>
      <c r="J13" s="35"/>
      <c r="K13" s="36"/>
    </row>
    <row r="14" spans="1:11" ht="15.75" customHeight="1">
      <c r="A14" s="46"/>
      <c r="B14" s="42" t="s">
        <v>9</v>
      </c>
      <c r="C14" s="43" t="s">
        <v>12</v>
      </c>
      <c r="D14" s="43" t="s">
        <v>13</v>
      </c>
      <c r="E14" s="33"/>
      <c r="F14" s="44"/>
      <c r="G14" s="45"/>
      <c r="H14" s="29"/>
      <c r="I14" s="41"/>
      <c r="J14" s="35"/>
      <c r="K14" s="36"/>
    </row>
    <row r="15" spans="1:11" ht="15.75" customHeight="1">
      <c r="A15" s="46">
        <v>1</v>
      </c>
      <c r="B15" s="31">
        <f>INDEX(Rank,MATCH($C$13&amp;$A15,Posice,0),1)</f>
        <v>209</v>
      </c>
      <c r="C15" t="str">
        <f>INDEX(Rank,MATCH($C$13&amp;$A15,Posice,0),4)</f>
        <v>Král T.</v>
      </c>
      <c r="D15" t="str">
        <f>INDEX(Rank,MATCH($C$13&amp;$A15,Posice,0),5)</f>
        <v>Šk Victoria</v>
      </c>
      <c r="F15" s="46"/>
      <c r="G15" s="47"/>
      <c r="H15" s="35"/>
      <c r="I15" s="35"/>
      <c r="J15" s="35"/>
      <c r="K15" s="36"/>
    </row>
    <row r="16" spans="1:11" ht="15.75" customHeight="1">
      <c r="A16" s="46">
        <v>2</v>
      </c>
      <c r="B16" s="31">
        <f>INDEX(Rank,MATCH($C$13&amp;$A16,Posice,0),1)</f>
        <v>213</v>
      </c>
      <c r="C16" t="str">
        <f>INDEX(Rank,MATCH($C$13&amp;$A16,Posice,0),4)</f>
        <v>Minarech P.</v>
      </c>
      <c r="D16" t="str">
        <f>INDEX(Rank,MATCH($C$13&amp;$A16,Posice,0),5)</f>
        <v>Šk Altius</v>
      </c>
      <c r="F16" s="46"/>
      <c r="G16" s="47"/>
      <c r="H16" s="35"/>
      <c r="I16" s="35"/>
      <c r="J16" s="35"/>
      <c r="K16" s="36"/>
    </row>
    <row r="17" spans="1:11" ht="15.75" customHeight="1">
      <c r="A17" s="46">
        <v>3</v>
      </c>
      <c r="B17" s="31">
        <f>INDEX(Rank,MATCH($C$13&amp;$A17,Posice,0),1)</f>
        <v>203</v>
      </c>
      <c r="C17" t="str">
        <f>INDEX(Rank,MATCH($C$13&amp;$A17,Posice,0),4)</f>
        <v>Špánik M.</v>
      </c>
      <c r="D17" t="str">
        <f>INDEX(Rank,MATCH($C$13&amp;$A17,Posice,0),5)</f>
        <v>Šk Altius</v>
      </c>
      <c r="F17" s="46"/>
      <c r="G17" s="47"/>
      <c r="H17" s="35"/>
      <c r="I17" s="35"/>
      <c r="J17" s="35"/>
      <c r="K17" s="36"/>
    </row>
    <row r="18" spans="1:11" ht="15.75" customHeight="1">
      <c r="A18" s="46">
        <v>4</v>
      </c>
      <c r="B18" s="31" t="e">
        <f>INDEX(Rank,MATCH($C$13&amp;$A18,Posice,0),1)</f>
        <v>#N/A</v>
      </c>
      <c r="C18" t="e">
        <f>INDEX(Rank,MATCH($C$13&amp;$A18,Posice,0),4)</f>
        <v>#N/A</v>
      </c>
      <c r="D18" t="e">
        <f>INDEX(Rank,MATCH($C$13&amp;$A18,Posice,0),5)</f>
        <v>#N/A</v>
      </c>
      <c r="F18" s="46"/>
      <c r="G18" s="47"/>
      <c r="H18" s="35"/>
      <c r="I18" s="35"/>
      <c r="J18" s="35"/>
      <c r="K18" s="36"/>
    </row>
    <row r="19" spans="1:11" ht="15.75" customHeight="1">
      <c r="A19" s="46">
        <v>5</v>
      </c>
      <c r="B19" s="31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F19" s="46"/>
      <c r="G19" s="47"/>
      <c r="H19" s="35"/>
      <c r="I19" s="35"/>
      <c r="J19" s="35"/>
      <c r="K19" s="36"/>
    </row>
    <row r="20" spans="1:11" ht="15.75" customHeight="1">
      <c r="A20" s="46"/>
      <c r="F20" s="46"/>
      <c r="G20" s="35"/>
      <c r="H20" s="35"/>
      <c r="I20" s="35"/>
      <c r="J20" s="35"/>
      <c r="K20" s="36"/>
    </row>
    <row r="21" spans="1:11" ht="15.75" customHeight="1">
      <c r="A21" s="46"/>
      <c r="B21" s="33" t="s">
        <v>35</v>
      </c>
      <c r="C21" s="33" t="s">
        <v>38</v>
      </c>
      <c r="D21" s="33"/>
      <c r="E21" s="33"/>
      <c r="F21" s="44"/>
      <c r="G21" s="41"/>
      <c r="H21" s="41"/>
      <c r="I21" s="41"/>
      <c r="J21" s="35"/>
      <c r="K21" s="36"/>
    </row>
    <row r="22" spans="1:11" ht="15.75" customHeight="1">
      <c r="A22" s="46"/>
      <c r="B22" s="42" t="s">
        <v>9</v>
      </c>
      <c r="C22" s="43" t="s">
        <v>12</v>
      </c>
      <c r="D22" s="43" t="s">
        <v>13</v>
      </c>
      <c r="E22" s="33"/>
      <c r="F22" s="44"/>
      <c r="G22" s="45"/>
      <c r="H22" s="29"/>
      <c r="I22" s="41"/>
      <c r="J22" s="35"/>
      <c r="K22" s="36"/>
    </row>
    <row r="23" spans="1:11" ht="15.75" customHeight="1">
      <c r="A23" s="46">
        <v>1</v>
      </c>
      <c r="B23" s="31">
        <f>INDEX(Rank,MATCH($C$21&amp;$A23,Posice,0),1)</f>
        <v>215</v>
      </c>
      <c r="C23" t="str">
        <f>INDEX(Rank,MATCH($C$21&amp;$A23,Posice,0),4)</f>
        <v>Novota P.</v>
      </c>
      <c r="D23" t="str">
        <f>INDEX(Rank,MATCH($C$21&amp;$A23,Posice,0),5)</f>
        <v>Šk Altius</v>
      </c>
      <c r="F23" s="46"/>
      <c r="G23" s="47"/>
      <c r="H23" s="35"/>
      <c r="I23" s="35"/>
      <c r="J23" s="35"/>
      <c r="K23" s="36"/>
    </row>
    <row r="24" spans="1:11" ht="15.75" customHeight="1">
      <c r="A24" s="46">
        <v>2</v>
      </c>
      <c r="B24" s="31">
        <f>INDEX(Rank,MATCH($C$21&amp;$A24,Posice,0),1)</f>
        <v>219</v>
      </c>
      <c r="C24" t="str">
        <f>INDEX(Rank,MATCH($C$21&amp;$A24,Posice,0),4)</f>
        <v>Gregor J.</v>
      </c>
      <c r="D24" t="str">
        <f>INDEX(Rank,MATCH($C$21&amp;$A24,Posice,0),5)</f>
        <v>Šk Altius</v>
      </c>
      <c r="F24" s="46"/>
      <c r="G24" s="47"/>
      <c r="H24" s="35"/>
      <c r="I24" s="35"/>
      <c r="J24" s="35"/>
      <c r="K24" s="36"/>
    </row>
    <row r="25" spans="1:11" ht="15.75" customHeight="1">
      <c r="A25" s="46">
        <v>3</v>
      </c>
      <c r="B25" s="31">
        <f>INDEX(Rank,MATCH($C$21&amp;$A25,Posice,0),1)</f>
        <v>217</v>
      </c>
      <c r="C25" t="str">
        <f>INDEX(Rank,MATCH($C$21&amp;$A25,Posice,0),4)</f>
        <v>Kuták A.</v>
      </c>
      <c r="D25" t="str">
        <f>INDEX(Rank,MATCH($C$21&amp;$A25,Posice,0),5)</f>
        <v>DSS Hrabiny</v>
      </c>
      <c r="F25" s="46"/>
      <c r="G25" s="47"/>
      <c r="H25" s="35"/>
      <c r="I25" s="35"/>
      <c r="J25" s="35"/>
      <c r="K25" s="36"/>
    </row>
    <row r="26" spans="1:11" ht="15.75" customHeight="1">
      <c r="A26" s="46">
        <v>4</v>
      </c>
      <c r="B26" s="31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F26" s="46"/>
      <c r="G26" s="47"/>
      <c r="H26" s="35"/>
      <c r="I26" s="35"/>
      <c r="J26" s="35"/>
      <c r="K26" s="36"/>
    </row>
    <row r="27" spans="1:10" ht="15.75" customHeight="1">
      <c r="A27" s="46">
        <v>5</v>
      </c>
      <c r="B27" s="31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F27" s="46"/>
      <c r="G27" s="47"/>
      <c r="H27" s="35"/>
      <c r="I27" s="35"/>
      <c r="J27" s="32"/>
    </row>
    <row r="28" spans="1:10" ht="15.75" customHeight="1">
      <c r="A28" s="46"/>
      <c r="F28" s="46"/>
      <c r="G28" s="35"/>
      <c r="H28" s="35"/>
      <c r="I28" s="35"/>
      <c r="J28" s="32"/>
    </row>
    <row r="29" spans="1:10" ht="15.75" customHeight="1">
      <c r="A29" s="46"/>
      <c r="B29" s="33" t="s">
        <v>35</v>
      </c>
      <c r="C29" s="33" t="s">
        <v>39</v>
      </c>
      <c r="D29" s="33"/>
      <c r="E29" s="33"/>
      <c r="F29" s="44"/>
      <c r="G29" s="41"/>
      <c r="H29" s="41"/>
      <c r="I29" s="41"/>
      <c r="J29" s="32"/>
    </row>
    <row r="30" spans="1:10" ht="15.75" customHeight="1">
      <c r="A30" s="46"/>
      <c r="B30" s="42" t="s">
        <v>9</v>
      </c>
      <c r="C30" s="43" t="s">
        <v>12</v>
      </c>
      <c r="D30" s="43" t="s">
        <v>13</v>
      </c>
      <c r="E30" s="33"/>
      <c r="F30" s="44"/>
      <c r="G30" s="45"/>
      <c r="H30" s="29"/>
      <c r="I30" s="41"/>
      <c r="J30" s="32"/>
    </row>
    <row r="31" spans="1:10" ht="15.75" customHeight="1">
      <c r="A31" s="46">
        <v>1</v>
      </c>
      <c r="B31" s="31">
        <f>INDEX(Rank,MATCH($C$29&amp;$A31,Posice,0),1)</f>
        <v>205</v>
      </c>
      <c r="C31" t="str">
        <f>INDEX(Rank,MATCH($C$29&amp;$A31,Posice,0),4)</f>
        <v>Žigmund T.</v>
      </c>
      <c r="D31" t="str">
        <f>INDEX(Rank,MATCH($C$29&amp;$A31,Posice,0),5)</f>
        <v>OMD</v>
      </c>
      <c r="F31" s="46"/>
      <c r="G31" s="47"/>
      <c r="H31" s="35"/>
      <c r="I31" s="35"/>
      <c r="J31" s="32"/>
    </row>
    <row r="32" spans="1:10" ht="15.75" customHeight="1">
      <c r="A32" s="46">
        <v>2</v>
      </c>
      <c r="B32" s="31">
        <f>INDEX(Rank,MATCH($C$29&amp;$A32,Posice,0),1)</f>
        <v>204</v>
      </c>
      <c r="C32" t="str">
        <f>INDEX(Rank,MATCH($C$29&amp;$A32,Posice,0),4)</f>
        <v>Opát M.</v>
      </c>
      <c r="D32" t="str">
        <f>INDEX(Rank,MATCH($C$29&amp;$A32,Posice,0),5)</f>
        <v>Šk Altius</v>
      </c>
      <c r="F32" s="46"/>
      <c r="G32" s="47"/>
      <c r="H32" s="35"/>
      <c r="I32" s="35"/>
      <c r="J32" s="32"/>
    </row>
    <row r="33" spans="1:10" ht="15.75" customHeight="1">
      <c r="A33" s="46">
        <v>3</v>
      </c>
      <c r="B33" s="31">
        <f>INDEX(Rank,MATCH($C$29&amp;$A33,Posice,0),1)</f>
        <v>218</v>
      </c>
      <c r="C33" t="str">
        <f>INDEX(Rank,MATCH($C$29&amp;$A33,Posice,0),4)</f>
        <v>Bílá L.</v>
      </c>
      <c r="D33" t="str">
        <f>INDEX(Rank,MATCH($C$29&amp;$A33,Posice,0),5)</f>
        <v>DSS Hrabiny</v>
      </c>
      <c r="F33" s="46"/>
      <c r="G33" s="48"/>
      <c r="H33" s="32"/>
      <c r="I33" s="32"/>
      <c r="J33" s="32"/>
    </row>
    <row r="34" spans="1:10" ht="15.75" customHeight="1">
      <c r="A34" s="46">
        <v>4</v>
      </c>
      <c r="B34" s="31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F34" s="46"/>
      <c r="G34" s="48"/>
      <c r="H34" s="32"/>
      <c r="I34" s="32"/>
      <c r="J34" s="32"/>
    </row>
    <row r="35" spans="1:10" ht="15.75" customHeight="1">
      <c r="A35" s="46">
        <v>5</v>
      </c>
      <c r="B35" s="31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F35" s="46"/>
      <c r="G35" s="48"/>
      <c r="H35" s="32"/>
      <c r="I35" s="32"/>
      <c r="J35" s="32"/>
    </row>
    <row r="37" spans="2:3" ht="12.75">
      <c r="B37" s="123" t="s">
        <v>35</v>
      </c>
      <c r="C37" s="123" t="s">
        <v>91</v>
      </c>
    </row>
    <row r="38" spans="2:4" ht="12.75">
      <c r="B38" s="124">
        <v>201</v>
      </c>
      <c r="C38" t="s">
        <v>102</v>
      </c>
      <c r="D38" t="s">
        <v>68</v>
      </c>
    </row>
    <row r="39" spans="2:4" ht="12.75">
      <c r="B39" s="124">
        <v>206</v>
      </c>
      <c r="C39" t="s">
        <v>129</v>
      </c>
      <c r="D39" t="s">
        <v>71</v>
      </c>
    </row>
    <row r="40" spans="2:4" ht="12.75">
      <c r="B40" s="31">
        <v>216</v>
      </c>
      <c r="C40" t="s">
        <v>130</v>
      </c>
      <c r="D40" t="s">
        <v>117</v>
      </c>
    </row>
    <row r="42" spans="2:3" ht="12.75">
      <c r="B42" s="123" t="s">
        <v>35</v>
      </c>
      <c r="C42" s="123" t="s">
        <v>123</v>
      </c>
    </row>
    <row r="43" spans="2:4" ht="12.75">
      <c r="B43" s="31">
        <v>202</v>
      </c>
      <c r="C43" t="s">
        <v>124</v>
      </c>
      <c r="D43" t="s">
        <v>71</v>
      </c>
    </row>
    <row r="44" spans="2:4" ht="12.75">
      <c r="B44" s="31">
        <v>210</v>
      </c>
      <c r="C44" t="s">
        <v>125</v>
      </c>
      <c r="D44" t="s">
        <v>71</v>
      </c>
    </row>
    <row r="45" spans="2:4" ht="12.75">
      <c r="B45" s="31">
        <v>207</v>
      </c>
      <c r="C45" t="s">
        <v>126</v>
      </c>
      <c r="D45" t="s">
        <v>96</v>
      </c>
    </row>
  </sheetData>
  <sheetProtection selectLockedCells="1" selectUnlockedCells="1"/>
  <mergeCells count="3">
    <mergeCell ref="A1:I1"/>
    <mergeCell ref="C2:H2"/>
    <mergeCell ref="A3:B3"/>
  </mergeCells>
  <conditionalFormatting sqref="G7:I11 G15:I19 G23:I27 G31:I35">
    <cfRule type="expression" priority="1" dxfId="16" stopIfTrue="1">
      <formula>ISERROR($G7)</formula>
    </cfRule>
  </conditionalFormatting>
  <conditionalFormatting sqref="B7:D11 B15:D19 B23:D27 B31:D35">
    <cfRule type="expression" priority="2" dxfId="16" stopIfTrue="1">
      <formula>ISERROR($B7)</formula>
    </cfRule>
  </conditionalFormatting>
  <conditionalFormatting sqref="B5:C5 B13:C13 B21:C21 B29:C29">
    <cfRule type="expression" priority="3" dxfId="16" stopIfTrue="1">
      <formula>ISERROR($B7)</formula>
    </cfRule>
  </conditionalFormatting>
  <conditionalFormatting sqref="B6:D6 B14:D14 B22:D22 B30:D30 H6 H14 H22 H30">
    <cfRule type="expression" priority="4" dxfId="17" stopIfTrue="1">
      <formula>ISERROR($B7)</formula>
    </cfRule>
  </conditionalFormatting>
  <conditionalFormatting sqref="G5:I5 G13:I13 G21:I21 G29:I29">
    <cfRule type="expression" priority="5" dxfId="16" stopIfTrue="1">
      <formula>ISERROR($G7)</formula>
    </cfRule>
  </conditionalFormatting>
  <conditionalFormatting sqref="G6 G14 G22 G30 I6 I14 I22 I30">
    <cfRule type="expression" priority="6" dxfId="17" stopIfTrue="1">
      <formula>ISERROR($G7)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B1:AC25"/>
  <sheetViews>
    <sheetView zoomScalePageLayoutView="0" workbookViewId="0" topLeftCell="A1">
      <selection activeCell="AB10" sqref="AB10:AB11"/>
    </sheetView>
  </sheetViews>
  <sheetFormatPr defaultColWidth="9.00390625" defaultRowHeight="21" customHeight="1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8.875" style="0" customWidth="1"/>
    <col min="6" max="6" width="3.75390625" style="49" customWidth="1"/>
    <col min="7" max="7" width="1.75390625" style="0" customWidth="1"/>
    <col min="8" max="8" width="3.75390625" style="50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7" width="3.75390625" style="0" customWidth="1"/>
    <col min="18" max="18" width="10.75390625" style="0" customWidth="1"/>
    <col min="19" max="19" width="3.75390625" style="0" customWidth="1"/>
    <col min="20" max="20" width="1.75390625" style="0" customWidth="1"/>
    <col min="21" max="21" width="3.625" style="0" customWidth="1"/>
    <col min="22" max="25" width="0" style="0" hidden="1" customWidth="1"/>
    <col min="26" max="27" width="10.625" style="0" customWidth="1"/>
    <col min="28" max="28" width="10.75390625" style="0" customWidth="1"/>
    <col min="29" max="29" width="11.25390625" style="0" customWidth="1"/>
    <col min="30" max="30" width="8.125" style="0" customWidth="1"/>
    <col min="31" max="31" width="14.875" style="0" customWidth="1"/>
    <col min="32" max="32" width="2.125" style="0" customWidth="1"/>
    <col min="33" max="33" width="15.00390625" style="0" customWidth="1"/>
    <col min="34" max="34" width="18.75390625" style="0" customWidth="1"/>
    <col min="35" max="35" width="5.75390625" style="0" customWidth="1"/>
    <col min="36" max="36" width="5.625" style="0" customWidth="1"/>
    <col min="37" max="37" width="5.00390625" style="0" customWidth="1"/>
    <col min="38" max="38" width="5.625" style="0" customWidth="1"/>
    <col min="39" max="39" width="10.00390625" style="0" customWidth="1"/>
  </cols>
  <sheetData>
    <row r="1" spans="2:29" ht="20.25" customHeight="1">
      <c r="B1" s="176"/>
      <c r="C1" s="176"/>
      <c r="D1" s="75" t="s">
        <v>40</v>
      </c>
      <c r="E1" s="76"/>
      <c r="F1" s="77"/>
      <c r="G1" s="76"/>
      <c r="H1" s="78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2:29" ht="12.75" customHeight="1">
      <c r="B2" s="76"/>
      <c r="C2" s="76"/>
      <c r="D2" s="76"/>
      <c r="E2" s="76"/>
      <c r="F2" s="77"/>
      <c r="G2" s="76"/>
      <c r="H2" s="7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2:29" ht="15" customHeight="1">
      <c r="B3" s="79"/>
      <c r="C3" s="80" t="s">
        <v>9</v>
      </c>
      <c r="D3" s="80" t="s">
        <v>12</v>
      </c>
      <c r="E3" s="80" t="s">
        <v>13</v>
      </c>
      <c r="F3" s="174">
        <v>1</v>
      </c>
      <c r="G3" s="174"/>
      <c r="H3" s="174"/>
      <c r="I3" s="174">
        <v>2</v>
      </c>
      <c r="J3" s="174"/>
      <c r="K3" s="174"/>
      <c r="L3" s="174">
        <v>3</v>
      </c>
      <c r="M3" s="174"/>
      <c r="N3" s="174"/>
      <c r="O3" s="174">
        <v>4</v>
      </c>
      <c r="P3" s="174"/>
      <c r="Q3" s="174"/>
      <c r="R3" s="81" t="s">
        <v>41</v>
      </c>
      <c r="S3" s="174" t="s">
        <v>42</v>
      </c>
      <c r="T3" s="174"/>
      <c r="U3" s="174"/>
      <c r="V3" s="80" t="s">
        <v>43</v>
      </c>
      <c r="W3" s="80" t="s">
        <v>44</v>
      </c>
      <c r="X3" s="80" t="s">
        <v>45</v>
      </c>
      <c r="Y3" s="80"/>
      <c r="Z3" s="82" t="s">
        <v>94</v>
      </c>
      <c r="AA3" s="82" t="s">
        <v>95</v>
      </c>
      <c r="AB3" s="82" t="s">
        <v>135</v>
      </c>
      <c r="AC3" s="82" t="s">
        <v>46</v>
      </c>
    </row>
    <row r="4" spans="2:29" ht="18" customHeight="1">
      <c r="B4" s="163">
        <v>1</v>
      </c>
      <c r="C4" s="164">
        <f>SKUPINY!B7</f>
        <v>211</v>
      </c>
      <c r="D4" s="165" t="str">
        <f>SKUPINY!C7</f>
        <v>Mezík R.</v>
      </c>
      <c r="E4" s="166" t="str">
        <f>SKUPINY!D7</f>
        <v>Šk Altius</v>
      </c>
      <c r="F4" s="175"/>
      <c r="G4" s="175"/>
      <c r="H4" s="175"/>
      <c r="I4" s="83">
        <v>20</v>
      </c>
      <c r="J4" s="84" t="s">
        <v>47</v>
      </c>
      <c r="K4" s="85">
        <v>0</v>
      </c>
      <c r="L4" s="83">
        <v>21</v>
      </c>
      <c r="M4" s="84" t="s">
        <v>47</v>
      </c>
      <c r="N4" s="85">
        <v>0</v>
      </c>
      <c r="O4" s="83">
        <v>21</v>
      </c>
      <c r="P4" s="84" t="s">
        <v>47</v>
      </c>
      <c r="Q4" s="85">
        <v>0</v>
      </c>
      <c r="R4" s="150">
        <v>3</v>
      </c>
      <c r="S4" s="151">
        <v>62</v>
      </c>
      <c r="T4" s="152" t="s">
        <v>47</v>
      </c>
      <c r="U4" s="153">
        <v>0</v>
      </c>
      <c r="V4" s="145">
        <f>R4/$D$13</f>
        <v>1.5</v>
      </c>
      <c r="W4" s="145">
        <f>(S4-U4)/$D$13</f>
        <v>31</v>
      </c>
      <c r="X4" s="145">
        <f>S4/$D$13</f>
        <v>31</v>
      </c>
      <c r="Y4" s="146">
        <f>V4*1000000+W4*1000+X4</f>
        <v>1531031</v>
      </c>
      <c r="Z4" s="173">
        <v>1</v>
      </c>
      <c r="AA4" s="128">
        <v>20.66</v>
      </c>
      <c r="AB4" s="173">
        <v>20.66</v>
      </c>
      <c r="AC4" s="148"/>
    </row>
    <row r="5" spans="2:29" ht="12" customHeight="1">
      <c r="B5" s="163"/>
      <c r="C5" s="164"/>
      <c r="D5" s="165"/>
      <c r="E5" s="166"/>
      <c r="F5" s="175"/>
      <c r="G5" s="175"/>
      <c r="H5" s="175"/>
      <c r="I5" s="87">
        <f>IF(ISNUMBER(H7),H7,"")</f>
      </c>
      <c r="J5" s="88">
        <f>IF(ISNUMBER(F7),":","")</f>
      </c>
      <c r="K5" s="89">
        <f>IF(ISNUMBER(F7),F7,"")</f>
      </c>
      <c r="L5" s="87">
        <f>IF(ISNUMBER(H9),H9,"")</f>
      </c>
      <c r="M5" s="88">
        <f>IF(ISNUMBER(F9),":","")</f>
      </c>
      <c r="N5" s="89">
        <f>IF(ISNUMBER(F9),F9,"")</f>
      </c>
      <c r="O5" s="87">
        <f>IF(ISNUMBER(#REF!),#REF!,"")</f>
      </c>
      <c r="P5" s="88">
        <f>IF(ISNUMBER(#REF!),":","")</f>
      </c>
      <c r="Q5" s="89">
        <f>IF(ISNUMBER(#REF!),#REF!,"")</f>
      </c>
      <c r="R5" s="150"/>
      <c r="S5" s="151"/>
      <c r="T5" s="152"/>
      <c r="U5" s="153"/>
      <c r="V5" s="145"/>
      <c r="W5" s="145"/>
      <c r="X5" s="145"/>
      <c r="Y5" s="146"/>
      <c r="Z5" s="173"/>
      <c r="AA5" s="128"/>
      <c r="AB5" s="173"/>
      <c r="AC5" s="148"/>
    </row>
    <row r="6" spans="2:29" ht="18" customHeight="1">
      <c r="B6" s="163">
        <v>2</v>
      </c>
      <c r="C6" s="164">
        <f>SKUPINY!B8</f>
        <v>212</v>
      </c>
      <c r="D6" s="165" t="str">
        <f>SKUPINY!C8</f>
        <v>Vavrica P.</v>
      </c>
      <c r="E6" s="166" t="str">
        <f>SKUPINY!D8</f>
        <v>Šk Altius</v>
      </c>
      <c r="F6" s="91">
        <v>0</v>
      </c>
      <c r="G6" s="84" t="s">
        <v>47</v>
      </c>
      <c r="H6" s="92">
        <v>20</v>
      </c>
      <c r="I6" s="149"/>
      <c r="J6" s="149"/>
      <c r="K6" s="149"/>
      <c r="L6" s="83">
        <v>3</v>
      </c>
      <c r="M6" s="84" t="s">
        <v>47</v>
      </c>
      <c r="N6" s="85">
        <v>1</v>
      </c>
      <c r="O6" s="83">
        <v>21</v>
      </c>
      <c r="P6" s="84" t="s">
        <v>47</v>
      </c>
      <c r="Q6" s="85">
        <v>0</v>
      </c>
      <c r="R6" s="150">
        <v>2</v>
      </c>
      <c r="S6" s="151">
        <v>24</v>
      </c>
      <c r="T6" s="152" t="s">
        <v>47</v>
      </c>
      <c r="U6" s="153">
        <v>21</v>
      </c>
      <c r="V6" s="145">
        <f>R6/$D$13</f>
        <v>1</v>
      </c>
      <c r="W6" s="145">
        <f>(S6-U6)/$D$13</f>
        <v>1.5</v>
      </c>
      <c r="X6" s="145">
        <f>S6/$D$13</f>
        <v>12</v>
      </c>
      <c r="Y6" s="146">
        <f>V6*1000000+W6*1000+X6</f>
        <v>1001512</v>
      </c>
      <c r="Z6" s="147">
        <v>0.66</v>
      </c>
      <c r="AA6" s="129">
        <v>1</v>
      </c>
      <c r="AB6" s="147">
        <v>3</v>
      </c>
      <c r="AC6" s="148"/>
    </row>
    <row r="7" spans="2:29" ht="12" customHeight="1">
      <c r="B7" s="163"/>
      <c r="C7" s="164"/>
      <c r="D7" s="165"/>
      <c r="E7" s="166"/>
      <c r="F7" s="93"/>
      <c r="G7" s="88">
        <f>IF(ISNUMBER(F7),":","")</f>
      </c>
      <c r="H7" s="94"/>
      <c r="I7" s="149"/>
      <c r="J7" s="149"/>
      <c r="K7" s="149"/>
      <c r="L7" s="87">
        <f>IF(ISNUMBER(K9),K9,"")</f>
      </c>
      <c r="M7" s="88">
        <f>IF(ISNUMBER(I9),":","")</f>
      </c>
      <c r="N7" s="89">
        <f>IF(ISNUMBER(I9),I9,"")</f>
      </c>
      <c r="O7" s="87">
        <f>IF(ISNUMBER(#REF!),#REF!,"")</f>
      </c>
      <c r="P7" s="88">
        <f>IF(ISNUMBER(#REF!),":","")</f>
      </c>
      <c r="Q7" s="89">
        <f>IF(ISNUMBER(#REF!),#REF!,"")</f>
      </c>
      <c r="R7" s="150"/>
      <c r="S7" s="151"/>
      <c r="T7" s="152"/>
      <c r="U7" s="153"/>
      <c r="V7" s="145"/>
      <c r="W7" s="145"/>
      <c r="X7" s="145"/>
      <c r="Y7" s="146"/>
      <c r="Z7" s="147"/>
      <c r="AA7" s="129"/>
      <c r="AB7" s="147"/>
      <c r="AC7" s="148"/>
    </row>
    <row r="8" spans="2:29" ht="18" customHeight="1">
      <c r="B8" s="163">
        <v>3</v>
      </c>
      <c r="C8" s="164">
        <f>SKUPINY!B9</f>
        <v>208</v>
      </c>
      <c r="D8" s="165" t="str">
        <f>SKUPINY!C9</f>
        <v>Hlinka R.</v>
      </c>
      <c r="E8" s="166" t="str">
        <f>SKUPINY!D9</f>
        <v>OMD</v>
      </c>
      <c r="F8" s="91">
        <v>0</v>
      </c>
      <c r="G8" s="84" t="s">
        <v>47</v>
      </c>
      <c r="H8" s="92">
        <v>21</v>
      </c>
      <c r="I8" s="91">
        <v>1</v>
      </c>
      <c r="J8" s="84" t="s">
        <v>47</v>
      </c>
      <c r="K8" s="92">
        <v>3</v>
      </c>
      <c r="L8" s="149"/>
      <c r="M8" s="149"/>
      <c r="N8" s="149"/>
      <c r="O8" s="83">
        <v>21</v>
      </c>
      <c r="P8" s="84" t="s">
        <v>47</v>
      </c>
      <c r="Q8" s="85">
        <v>0</v>
      </c>
      <c r="R8" s="150">
        <v>1</v>
      </c>
      <c r="S8" s="151">
        <v>22</v>
      </c>
      <c r="T8" s="152" t="s">
        <v>47</v>
      </c>
      <c r="U8" s="153">
        <v>24</v>
      </c>
      <c r="V8" s="145">
        <f>R8/$D$13</f>
        <v>0.5</v>
      </c>
      <c r="W8" s="145">
        <f>(S8-U8)/$D$13</f>
        <v>-1</v>
      </c>
      <c r="X8" s="145">
        <f>S8/$D$13</f>
        <v>11</v>
      </c>
      <c r="Y8" s="146">
        <f>V8*1000000+W8*1000+X8</f>
        <v>499011</v>
      </c>
      <c r="Z8" s="147">
        <v>0.33</v>
      </c>
      <c r="AA8" s="129">
        <v>-0.66</v>
      </c>
      <c r="AB8" s="147">
        <v>7.33</v>
      </c>
      <c r="AC8" s="148"/>
    </row>
    <row r="9" spans="2:29" ht="12" customHeight="1">
      <c r="B9" s="163"/>
      <c r="C9" s="164"/>
      <c r="D9" s="165"/>
      <c r="E9" s="166"/>
      <c r="F9" s="93"/>
      <c r="G9" s="88">
        <f>IF(ISNUMBER(F9),":","")</f>
      </c>
      <c r="H9" s="94"/>
      <c r="I9" s="95"/>
      <c r="J9" s="88">
        <f>IF(ISNUMBER(I9),":","")</f>
      </c>
      <c r="K9" s="94"/>
      <c r="L9" s="149"/>
      <c r="M9" s="149"/>
      <c r="N9" s="149"/>
      <c r="O9" s="87">
        <f>IF(ISNUMBER(#REF!),#REF!,"")</f>
      </c>
      <c r="P9" s="88">
        <f>IF(ISNUMBER(#REF!),":","")</f>
      </c>
      <c r="Q9" s="89">
        <f>IF(ISNUMBER(#REF!),#REF!,"")</f>
      </c>
      <c r="R9" s="150"/>
      <c r="S9" s="151"/>
      <c r="T9" s="152"/>
      <c r="U9" s="153"/>
      <c r="V9" s="145"/>
      <c r="W9" s="145"/>
      <c r="X9" s="145"/>
      <c r="Y9" s="146"/>
      <c r="Z9" s="147"/>
      <c r="AA9" s="129"/>
      <c r="AB9" s="147"/>
      <c r="AC9" s="148"/>
    </row>
    <row r="10" spans="2:29" ht="26.25" customHeight="1">
      <c r="B10" s="163">
        <v>4</v>
      </c>
      <c r="C10" s="164">
        <v>214</v>
      </c>
      <c r="D10" s="165" t="s">
        <v>127</v>
      </c>
      <c r="E10" s="166" t="s">
        <v>117</v>
      </c>
      <c r="F10" s="91">
        <v>0</v>
      </c>
      <c r="G10" s="84" t="s">
        <v>47</v>
      </c>
      <c r="H10" s="92">
        <v>21</v>
      </c>
      <c r="I10" s="91">
        <v>0</v>
      </c>
      <c r="J10" s="84" t="s">
        <v>47</v>
      </c>
      <c r="K10" s="92">
        <v>21</v>
      </c>
      <c r="L10" s="83">
        <v>0</v>
      </c>
      <c r="M10" s="84" t="s">
        <v>47</v>
      </c>
      <c r="N10" s="85">
        <v>21</v>
      </c>
      <c r="O10" s="149"/>
      <c r="P10" s="149"/>
      <c r="Q10" s="149"/>
      <c r="R10" s="150">
        <v>0</v>
      </c>
      <c r="S10" s="151">
        <v>0</v>
      </c>
      <c r="T10" s="152" t="s">
        <v>47</v>
      </c>
      <c r="U10" s="153">
        <v>63</v>
      </c>
      <c r="V10" s="145">
        <f>R10/$D$13</f>
        <v>0</v>
      </c>
      <c r="W10" s="145">
        <f>(S10-U10)/$D$13</f>
        <v>-31.5</v>
      </c>
      <c r="X10" s="145">
        <f>S10/$D$13</f>
        <v>0</v>
      </c>
      <c r="Y10" s="146">
        <f>V10*1000000+W10*1000+X10</f>
        <v>-31500</v>
      </c>
      <c r="Z10" s="147">
        <v>0</v>
      </c>
      <c r="AA10" s="129">
        <v>-21</v>
      </c>
      <c r="AB10" s="147">
        <v>0</v>
      </c>
      <c r="AC10" s="148"/>
    </row>
    <row r="11" spans="2:29" ht="3.75" customHeight="1">
      <c r="B11" s="163"/>
      <c r="C11" s="164"/>
      <c r="D11" s="165"/>
      <c r="E11" s="166"/>
      <c r="F11" s="93"/>
      <c r="G11" s="88">
        <f>IF(ISNUMBER(F11),":","")</f>
      </c>
      <c r="H11" s="94"/>
      <c r="I11" s="95"/>
      <c r="J11" s="88">
        <f>IF(ISNUMBER(I11),":","")</f>
      </c>
      <c r="K11" s="94"/>
      <c r="L11" s="87">
        <f>IF(ISNUMBER(#REF!),#REF!,"")</f>
      </c>
      <c r="M11" s="88">
        <f>IF(ISNUMBER(#REF!),":","")</f>
      </c>
      <c r="N11" s="89">
        <f>IF(ISNUMBER(#REF!),#REF!,"")</f>
      </c>
      <c r="O11" s="149"/>
      <c r="P11" s="149"/>
      <c r="Q11" s="149"/>
      <c r="R11" s="150"/>
      <c r="S11" s="151"/>
      <c r="T11" s="152"/>
      <c r="U11" s="153"/>
      <c r="V11" s="145"/>
      <c r="W11" s="145"/>
      <c r="X11" s="145"/>
      <c r="Y11" s="146"/>
      <c r="Z11" s="147"/>
      <c r="AA11" s="129"/>
      <c r="AB11" s="147"/>
      <c r="AC11" s="148"/>
    </row>
    <row r="12" spans="2:29" ht="2.25" customHeight="1">
      <c r="B12" s="51"/>
      <c r="C12" s="57"/>
      <c r="D12" s="57">
        <f>COUNT(C4:C9)</f>
        <v>3</v>
      </c>
      <c r="E12" s="51"/>
      <c r="F12" s="52"/>
      <c r="G12" s="51"/>
      <c r="H12" s="53"/>
      <c r="I12" s="51"/>
      <c r="J12" s="51"/>
      <c r="K12" s="51"/>
      <c r="L12" s="51"/>
      <c r="M12" s="51"/>
      <c r="N12" s="51"/>
      <c r="O12" s="51"/>
      <c r="P12" s="51"/>
      <c r="Q12" s="56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ht="12.75" customHeight="1" hidden="1">
      <c r="D13" s="46">
        <f>D12-1</f>
        <v>2</v>
      </c>
    </row>
    <row r="15" spans="4:29" ht="15" customHeight="1">
      <c r="D15" s="40" t="s">
        <v>48</v>
      </c>
      <c r="E15" s="168" t="str">
        <f>IF(ISTEXT(ÚDAJE!C10),ÚDAJE!C10,"")</f>
        <v>Herel Lukáš</v>
      </c>
      <c r="F15" s="168"/>
      <c r="G15" s="168"/>
      <c r="H15" s="168"/>
      <c r="I15" s="168"/>
      <c r="J15" s="168"/>
      <c r="K15" s="168"/>
      <c r="L15" s="59" t="s">
        <v>49</v>
      </c>
      <c r="M15" s="36"/>
      <c r="N15" s="36"/>
      <c r="P15" s="169" t="str">
        <f>IF(ISTEXT(ÚDAJE!C9),ÚDAJE!C9,"")</f>
        <v>Herel Lukáš</v>
      </c>
      <c r="Q15" s="169"/>
      <c r="R15" s="169"/>
      <c r="S15" s="60" t="s">
        <v>50</v>
      </c>
      <c r="AB15" s="170">
        <f>IF(ISNUMBER(ÚDAJE!C11),ÚDAJE!C11,"")</f>
        <v>42469</v>
      </c>
      <c r="AC15" s="170"/>
    </row>
    <row r="16" spans="4:14" ht="12.75" customHeight="1">
      <c r="D16" s="59"/>
      <c r="E16" s="59"/>
      <c r="F16" s="59"/>
      <c r="G16" s="59"/>
      <c r="H16" s="59"/>
      <c r="I16" s="59"/>
      <c r="J16" s="59"/>
      <c r="K16" s="40"/>
      <c r="L16" s="40"/>
      <c r="M16" s="36"/>
      <c r="N16" s="36"/>
    </row>
    <row r="17" spans="4:28" ht="12.75" customHeight="1">
      <c r="D17" s="154" t="s">
        <v>51</v>
      </c>
      <c r="E17" s="155"/>
      <c r="F17" s="155"/>
      <c r="G17" s="155"/>
      <c r="H17" s="155"/>
      <c r="I17" s="155"/>
      <c r="J17" s="155"/>
      <c r="K17" s="155"/>
      <c r="L17" s="155"/>
      <c r="M17" s="156"/>
      <c r="N17" s="61"/>
      <c r="O17" s="171" t="s">
        <v>2</v>
      </c>
      <c r="P17" s="171"/>
      <c r="Q17" s="171"/>
      <c r="R17" s="171"/>
      <c r="S17" s="172">
        <f>IF(ISNUMBER(ÚDAJE!D8),ÚDAJE!D8,"")</f>
        <v>2</v>
      </c>
      <c r="T17" s="172"/>
      <c r="U17" s="172"/>
      <c r="V17" s="172"/>
      <c r="W17" s="172"/>
      <c r="X17" s="172"/>
      <c r="Y17" s="172"/>
      <c r="Z17" s="172"/>
      <c r="AA17" s="172"/>
      <c r="AB17" s="172"/>
    </row>
    <row r="18" spans="4:28" ht="12.75" customHeight="1">
      <c r="D18" s="157"/>
      <c r="E18" s="158"/>
      <c r="F18" s="158"/>
      <c r="G18" s="158"/>
      <c r="H18" s="158"/>
      <c r="I18" s="158"/>
      <c r="J18" s="158"/>
      <c r="K18" s="158"/>
      <c r="L18" s="158"/>
      <c r="M18" s="159"/>
      <c r="N18" s="61"/>
      <c r="O18" s="171"/>
      <c r="P18" s="171"/>
      <c r="Q18" s="171"/>
      <c r="R18" s="171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</row>
    <row r="19" spans="4:28" ht="12.75" customHeight="1">
      <c r="D19" s="157"/>
      <c r="E19" s="158"/>
      <c r="F19" s="158"/>
      <c r="G19" s="158"/>
      <c r="H19" s="158"/>
      <c r="I19" s="158"/>
      <c r="J19" s="158"/>
      <c r="K19" s="158"/>
      <c r="L19" s="158"/>
      <c r="M19" s="159"/>
      <c r="N19" s="61"/>
      <c r="O19" s="171"/>
      <c r="P19" s="171"/>
      <c r="Q19" s="171"/>
      <c r="R19" s="171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</row>
    <row r="20" spans="4:28" ht="12.75" customHeight="1">
      <c r="D20" s="157"/>
      <c r="E20" s="158"/>
      <c r="F20" s="158"/>
      <c r="G20" s="158"/>
      <c r="H20" s="158"/>
      <c r="I20" s="158"/>
      <c r="J20" s="158"/>
      <c r="K20" s="158"/>
      <c r="L20" s="158"/>
      <c r="M20" s="159"/>
      <c r="N20" s="61"/>
      <c r="O20" s="171"/>
      <c r="P20" s="171"/>
      <c r="Q20" s="171"/>
      <c r="R20" s="171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</row>
    <row r="21" spans="4:28" ht="12.75" customHeight="1">
      <c r="D21" s="157"/>
      <c r="E21" s="158"/>
      <c r="F21" s="158"/>
      <c r="G21" s="158"/>
      <c r="H21" s="158"/>
      <c r="I21" s="158"/>
      <c r="J21" s="158"/>
      <c r="K21" s="158"/>
      <c r="L21" s="158"/>
      <c r="M21" s="159"/>
      <c r="N21" s="61"/>
      <c r="O21" s="171"/>
      <c r="P21" s="171"/>
      <c r="Q21" s="171"/>
      <c r="R21" s="171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</row>
    <row r="22" spans="4:28" ht="12.75" customHeight="1">
      <c r="D22" s="157"/>
      <c r="E22" s="158"/>
      <c r="F22" s="158"/>
      <c r="G22" s="158"/>
      <c r="H22" s="158"/>
      <c r="I22" s="158"/>
      <c r="J22" s="158"/>
      <c r="K22" s="158"/>
      <c r="L22" s="158"/>
      <c r="M22" s="159"/>
      <c r="N22" s="61"/>
      <c r="O22" s="171"/>
      <c r="P22" s="171"/>
      <c r="Q22" s="171"/>
      <c r="R22" s="171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</row>
    <row r="23" spans="4:28" ht="12.75" customHeight="1">
      <c r="D23" s="157"/>
      <c r="E23" s="158"/>
      <c r="F23" s="158"/>
      <c r="G23" s="158"/>
      <c r="H23" s="158"/>
      <c r="I23" s="158"/>
      <c r="J23" s="158"/>
      <c r="K23" s="158"/>
      <c r="L23" s="158"/>
      <c r="M23" s="159"/>
      <c r="N23" s="61"/>
      <c r="O23" s="171"/>
      <c r="P23" s="171"/>
      <c r="Q23" s="171"/>
      <c r="R23" s="171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</row>
    <row r="24" spans="4:28" ht="12.75" customHeight="1">
      <c r="D24" s="157"/>
      <c r="E24" s="158"/>
      <c r="F24" s="158"/>
      <c r="G24" s="158"/>
      <c r="H24" s="158"/>
      <c r="I24" s="158"/>
      <c r="J24" s="158"/>
      <c r="K24" s="158"/>
      <c r="L24" s="158"/>
      <c r="M24" s="159"/>
      <c r="N24" s="61"/>
      <c r="O24" s="171"/>
      <c r="P24" s="171"/>
      <c r="Q24" s="171"/>
      <c r="R24" s="171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</row>
    <row r="25" spans="4:28" ht="12.75" customHeight="1">
      <c r="D25" s="160"/>
      <c r="E25" s="161"/>
      <c r="F25" s="161"/>
      <c r="G25" s="161"/>
      <c r="H25" s="161"/>
      <c r="I25" s="161"/>
      <c r="J25" s="161"/>
      <c r="K25" s="161"/>
      <c r="L25" s="161"/>
      <c r="M25" s="162"/>
      <c r="N25" s="62"/>
      <c r="O25" s="167" t="s">
        <v>52</v>
      </c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</row>
  </sheetData>
  <sheetProtection selectLockedCells="1" selectUnlockedCells="1"/>
  <mergeCells count="77">
    <mergeCell ref="B4:B5"/>
    <mergeCell ref="C4:C5"/>
    <mergeCell ref="B1:C1"/>
    <mergeCell ref="F3:H3"/>
    <mergeCell ref="I3:K3"/>
    <mergeCell ref="L3:N3"/>
    <mergeCell ref="O3:Q3"/>
    <mergeCell ref="S3:U3"/>
    <mergeCell ref="D4:D5"/>
    <mergeCell ref="E4:E5"/>
    <mergeCell ref="F4:H5"/>
    <mergeCell ref="R4:R5"/>
    <mergeCell ref="S4:S5"/>
    <mergeCell ref="T4:T5"/>
    <mergeCell ref="U4:U5"/>
    <mergeCell ref="V4:V5"/>
    <mergeCell ref="W4:W5"/>
    <mergeCell ref="X4:X5"/>
    <mergeCell ref="Y4:Y5"/>
    <mergeCell ref="AB4:AB5"/>
    <mergeCell ref="AC4:AC5"/>
    <mergeCell ref="Z4:Z5"/>
    <mergeCell ref="B6:B7"/>
    <mergeCell ref="C6:C7"/>
    <mergeCell ref="D6:D7"/>
    <mergeCell ref="E6:E7"/>
    <mergeCell ref="I6:K7"/>
    <mergeCell ref="R6:R7"/>
    <mergeCell ref="S6:S7"/>
    <mergeCell ref="T6:T7"/>
    <mergeCell ref="U6:U7"/>
    <mergeCell ref="V6:V7"/>
    <mergeCell ref="W6:W7"/>
    <mergeCell ref="X6:X7"/>
    <mergeCell ref="Y6:Y7"/>
    <mergeCell ref="AB6:AB7"/>
    <mergeCell ref="Z6:Z7"/>
    <mergeCell ref="AC6:AC7"/>
    <mergeCell ref="B8:B9"/>
    <mergeCell ref="C8:C9"/>
    <mergeCell ref="D8:D9"/>
    <mergeCell ref="E8:E9"/>
    <mergeCell ref="L8:N9"/>
    <mergeCell ref="R8:R9"/>
    <mergeCell ref="S8:S9"/>
    <mergeCell ref="T8:T9"/>
    <mergeCell ref="U8:U9"/>
    <mergeCell ref="V8:V9"/>
    <mergeCell ref="W8:W9"/>
    <mergeCell ref="X8:X9"/>
    <mergeCell ref="Y8:Y9"/>
    <mergeCell ref="AB8:AB9"/>
    <mergeCell ref="AC8:AC9"/>
    <mergeCell ref="Z8:Z9"/>
    <mergeCell ref="O25:AB25"/>
    <mergeCell ref="E15:K15"/>
    <mergeCell ref="P15:R15"/>
    <mergeCell ref="AB15:AC15"/>
    <mergeCell ref="O17:R24"/>
    <mergeCell ref="S17:AB24"/>
    <mergeCell ref="V10:V11"/>
    <mergeCell ref="W10:W11"/>
    <mergeCell ref="D17:M25"/>
    <mergeCell ref="B10:B11"/>
    <mergeCell ref="C10:C11"/>
    <mergeCell ref="D10:D11"/>
    <mergeCell ref="E10:E11"/>
    <mergeCell ref="X10:X11"/>
    <mergeCell ref="Y10:Y11"/>
    <mergeCell ref="Z10:Z11"/>
    <mergeCell ref="AB10:AB11"/>
    <mergeCell ref="AC10:AC11"/>
    <mergeCell ref="O10:Q11"/>
    <mergeCell ref="R10:R11"/>
    <mergeCell ref="S10:S11"/>
    <mergeCell ref="T10:T11"/>
    <mergeCell ref="U10:U11"/>
  </mergeCells>
  <printOptions horizontalCentered="1" verticalCentered="1"/>
  <pageMargins left="0.39375" right="0.39375" top="1.2368055555555555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tabColor indexed="10"/>
  </sheetPr>
  <dimension ref="B1:AC24"/>
  <sheetViews>
    <sheetView zoomScalePageLayoutView="0" workbookViewId="0" topLeftCell="A1">
      <selection activeCell="AC8" sqref="AC8:AC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8.875" style="0" customWidth="1"/>
    <col min="6" max="6" width="3.75390625" style="49" customWidth="1"/>
    <col min="7" max="7" width="1.75390625" style="0" customWidth="1"/>
    <col min="8" max="8" width="3.75390625" style="50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7" width="3.75390625" style="0" customWidth="1"/>
    <col min="18" max="18" width="10.75390625" style="0" customWidth="1"/>
    <col min="19" max="19" width="3.75390625" style="0" customWidth="1"/>
    <col min="20" max="20" width="1.75390625" style="0" customWidth="1"/>
    <col min="21" max="21" width="3.625" style="0" customWidth="1"/>
    <col min="22" max="25" width="0" style="0" hidden="1" customWidth="1"/>
    <col min="26" max="27" width="10.125" style="0" customWidth="1"/>
    <col min="28" max="28" width="10.75390625" style="0" customWidth="1"/>
    <col min="29" max="29" width="11.25390625" style="0" customWidth="1"/>
    <col min="32" max="32" width="2.125" style="0" customWidth="1"/>
    <col min="33" max="33" width="4.375" style="0" customWidth="1"/>
    <col min="34" max="34" width="18.75390625" style="0" customWidth="1"/>
    <col min="35" max="35" width="5.75390625" style="0" customWidth="1"/>
    <col min="36" max="36" width="5.625" style="0" customWidth="1"/>
    <col min="37" max="37" width="5.00390625" style="0" customWidth="1"/>
    <col min="38" max="38" width="5.625" style="0" customWidth="1"/>
    <col min="39" max="39" width="10.00390625" style="0" customWidth="1"/>
  </cols>
  <sheetData>
    <row r="1" spans="2:29" ht="20.25">
      <c r="B1" s="176"/>
      <c r="C1" s="176"/>
      <c r="D1" s="75" t="s">
        <v>53</v>
      </c>
      <c r="E1" s="76"/>
      <c r="F1" s="77"/>
      <c r="G1" s="76"/>
      <c r="H1" s="78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2:29" ht="12.75">
      <c r="B2" s="76"/>
      <c r="C2" s="76"/>
      <c r="D2" s="76"/>
      <c r="E2" s="76"/>
      <c r="F2" s="77"/>
      <c r="G2" s="76"/>
      <c r="H2" s="7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2:29" ht="15" customHeight="1">
      <c r="B3" s="79"/>
      <c r="C3" s="80" t="s">
        <v>9</v>
      </c>
      <c r="D3" s="80" t="s">
        <v>12</v>
      </c>
      <c r="E3" s="80" t="s">
        <v>13</v>
      </c>
      <c r="F3" s="174">
        <v>1</v>
      </c>
      <c r="G3" s="174"/>
      <c r="H3" s="174"/>
      <c r="I3" s="174">
        <v>2</v>
      </c>
      <c r="J3" s="174"/>
      <c r="K3" s="174"/>
      <c r="L3" s="174">
        <v>3</v>
      </c>
      <c r="M3" s="174"/>
      <c r="N3" s="174"/>
      <c r="O3" s="174">
        <v>4</v>
      </c>
      <c r="P3" s="174"/>
      <c r="Q3" s="174"/>
      <c r="R3" s="81" t="s">
        <v>41</v>
      </c>
      <c r="S3" s="174" t="s">
        <v>42</v>
      </c>
      <c r="T3" s="174"/>
      <c r="U3" s="174"/>
      <c r="V3" s="80" t="s">
        <v>43</v>
      </c>
      <c r="W3" s="80" t="s">
        <v>44</v>
      </c>
      <c r="X3" s="80" t="s">
        <v>45</v>
      </c>
      <c r="Y3" s="80"/>
      <c r="Z3" s="82" t="s">
        <v>94</v>
      </c>
      <c r="AA3" s="82" t="s">
        <v>95</v>
      </c>
      <c r="AB3" s="82" t="s">
        <v>135</v>
      </c>
      <c r="AC3" s="82" t="s">
        <v>46</v>
      </c>
    </row>
    <row r="4" spans="2:29" ht="18" customHeight="1">
      <c r="B4" s="163">
        <v>1</v>
      </c>
      <c r="C4" s="164">
        <f>SKUPINY!B15</f>
        <v>209</v>
      </c>
      <c r="D4" s="165" t="str">
        <f>SKUPINY!C15</f>
        <v>Král T.</v>
      </c>
      <c r="E4" s="166" t="str">
        <f>SKUPINY!D15</f>
        <v>Šk Victoria</v>
      </c>
      <c r="F4" s="175"/>
      <c r="G4" s="175"/>
      <c r="H4" s="175"/>
      <c r="I4" s="83">
        <v>8</v>
      </c>
      <c r="J4" s="84" t="s">
        <v>47</v>
      </c>
      <c r="K4" s="85">
        <v>2</v>
      </c>
      <c r="L4" s="83">
        <v>10</v>
      </c>
      <c r="M4" s="84" t="s">
        <v>47</v>
      </c>
      <c r="N4" s="85">
        <v>1</v>
      </c>
      <c r="O4" s="83"/>
      <c r="P4" s="84" t="s">
        <v>47</v>
      </c>
      <c r="Q4" s="85"/>
      <c r="R4" s="150">
        <v>2</v>
      </c>
      <c r="S4" s="151">
        <v>18</v>
      </c>
      <c r="T4" s="152" t="s">
        <v>47</v>
      </c>
      <c r="U4" s="153">
        <v>3</v>
      </c>
      <c r="V4" s="145">
        <f>R4/$D$13</f>
        <v>1</v>
      </c>
      <c r="W4" s="145">
        <f>(S4-U4)/$D$13</f>
        <v>7.5</v>
      </c>
      <c r="X4" s="145">
        <f>S4/$D$13</f>
        <v>9</v>
      </c>
      <c r="Y4" s="146">
        <f>V4*1000000+W4*1000+X4</f>
        <v>1007509</v>
      </c>
      <c r="Z4" s="147">
        <v>1</v>
      </c>
      <c r="AA4" s="129">
        <v>7.5</v>
      </c>
      <c r="AB4" s="147">
        <v>9</v>
      </c>
      <c r="AC4" s="148">
        <v>1</v>
      </c>
    </row>
    <row r="5" spans="2:29" ht="12" customHeight="1">
      <c r="B5" s="163"/>
      <c r="C5" s="164"/>
      <c r="D5" s="165"/>
      <c r="E5" s="166"/>
      <c r="F5" s="175"/>
      <c r="G5" s="175"/>
      <c r="H5" s="175"/>
      <c r="I5" s="87">
        <f>IF(ISNUMBER(H7),H7,"")</f>
      </c>
      <c r="J5" s="88">
        <f>IF(ISNUMBER(F7),":","")</f>
      </c>
      <c r="K5" s="89">
        <f>IF(ISNUMBER(F7),F7,"")</f>
      </c>
      <c r="L5" s="87">
        <f>IF(ISNUMBER(H9),H9,"")</f>
      </c>
      <c r="M5" s="88">
        <f>IF(ISNUMBER(F9),":","")</f>
      </c>
      <c r="N5" s="89">
        <f>IF(ISNUMBER(F9),F9,"")</f>
      </c>
      <c r="O5" s="87">
        <f>IF(ISNUMBER(#REF!),#REF!,"")</f>
      </c>
      <c r="P5" s="88">
        <f>IF(ISNUMBER(#REF!),":","")</f>
      </c>
      <c r="Q5" s="89">
        <f>IF(ISNUMBER(#REF!),#REF!,"")</f>
      </c>
      <c r="R5" s="150"/>
      <c r="S5" s="151"/>
      <c r="T5" s="152"/>
      <c r="U5" s="153"/>
      <c r="V5" s="145"/>
      <c r="W5" s="145"/>
      <c r="X5" s="145"/>
      <c r="Y5" s="146"/>
      <c r="Z5" s="147"/>
      <c r="AA5" s="129"/>
      <c r="AB5" s="147"/>
      <c r="AC5" s="148"/>
    </row>
    <row r="6" spans="2:29" ht="18" customHeight="1">
      <c r="B6" s="163">
        <v>2</v>
      </c>
      <c r="C6" s="164">
        <f>SKUPINY!B16</f>
        <v>213</v>
      </c>
      <c r="D6" s="165" t="str">
        <f>SKUPINY!C16</f>
        <v>Minarech P.</v>
      </c>
      <c r="E6" s="166" t="str">
        <f>SKUPINY!D16</f>
        <v>Šk Altius</v>
      </c>
      <c r="F6" s="91">
        <v>2</v>
      </c>
      <c r="G6" s="84" t="s">
        <v>47</v>
      </c>
      <c r="H6" s="92">
        <v>8</v>
      </c>
      <c r="I6" s="149"/>
      <c r="J6" s="149"/>
      <c r="K6" s="149"/>
      <c r="L6" s="83">
        <v>9</v>
      </c>
      <c r="M6" s="84" t="s">
        <v>47</v>
      </c>
      <c r="N6" s="85">
        <v>3</v>
      </c>
      <c r="O6" s="83"/>
      <c r="P6" s="84" t="s">
        <v>47</v>
      </c>
      <c r="Q6" s="85"/>
      <c r="R6" s="150">
        <v>1</v>
      </c>
      <c r="S6" s="151">
        <v>11</v>
      </c>
      <c r="T6" s="152" t="s">
        <v>47</v>
      </c>
      <c r="U6" s="153">
        <v>11</v>
      </c>
      <c r="V6" s="145">
        <f>R6/$D$13</f>
        <v>0.5</v>
      </c>
      <c r="W6" s="145">
        <f>(S6-U6)/$D$13</f>
        <v>0</v>
      </c>
      <c r="X6" s="145">
        <f>S6/$D$13</f>
        <v>5.5</v>
      </c>
      <c r="Y6" s="146">
        <f>V6*1000000+W6*1000+X6</f>
        <v>500005.5</v>
      </c>
      <c r="Z6" s="147">
        <v>0.5</v>
      </c>
      <c r="AA6" s="129">
        <v>0</v>
      </c>
      <c r="AB6" s="147">
        <v>5.5</v>
      </c>
      <c r="AC6" s="148">
        <v>2</v>
      </c>
    </row>
    <row r="7" spans="2:29" ht="12" customHeight="1">
      <c r="B7" s="163"/>
      <c r="C7" s="164"/>
      <c r="D7" s="165"/>
      <c r="E7" s="166"/>
      <c r="F7" s="93"/>
      <c r="G7" s="88">
        <f>IF(ISNUMBER(F7),":","")</f>
      </c>
      <c r="H7" s="94"/>
      <c r="I7" s="149"/>
      <c r="J7" s="149"/>
      <c r="K7" s="149"/>
      <c r="L7" s="119"/>
      <c r="M7" s="88">
        <f>IF(ISNUMBER(I9),":","")</f>
      </c>
      <c r="N7" s="89">
        <f>IF(ISNUMBER(I9),I9,"")</f>
      </c>
      <c r="O7" s="87">
        <f>IF(ISNUMBER(#REF!),#REF!,"")</f>
      </c>
      <c r="P7" s="88">
        <f>IF(ISNUMBER(#REF!),":","")</f>
      </c>
      <c r="Q7" s="89">
        <f>IF(ISNUMBER(#REF!),#REF!,"")</f>
      </c>
      <c r="R7" s="150"/>
      <c r="S7" s="151"/>
      <c r="T7" s="152"/>
      <c r="U7" s="153"/>
      <c r="V7" s="145"/>
      <c r="W7" s="145"/>
      <c r="X7" s="145"/>
      <c r="Y7" s="146"/>
      <c r="Z7" s="147"/>
      <c r="AA7" s="129"/>
      <c r="AB7" s="147"/>
      <c r="AC7" s="148"/>
    </row>
    <row r="8" spans="2:29" ht="18" customHeight="1">
      <c r="B8" s="163">
        <v>3</v>
      </c>
      <c r="C8" s="164">
        <f>SKUPINY!B17</f>
        <v>203</v>
      </c>
      <c r="D8" s="165" t="str">
        <f>SKUPINY!C17</f>
        <v>Špánik M.</v>
      </c>
      <c r="E8" s="166" t="str">
        <f>SKUPINY!D17</f>
        <v>Šk Altius</v>
      </c>
      <c r="F8" s="91">
        <v>1</v>
      </c>
      <c r="G8" s="84" t="s">
        <v>47</v>
      </c>
      <c r="H8" s="92">
        <v>10</v>
      </c>
      <c r="I8" s="91">
        <v>3</v>
      </c>
      <c r="J8" s="84" t="s">
        <v>47</v>
      </c>
      <c r="K8" s="92">
        <v>9</v>
      </c>
      <c r="L8" s="149"/>
      <c r="M8" s="149"/>
      <c r="N8" s="149"/>
      <c r="O8" s="83"/>
      <c r="P8" s="84" t="s">
        <v>47</v>
      </c>
      <c r="Q8" s="85"/>
      <c r="R8" s="150">
        <v>0</v>
      </c>
      <c r="S8" s="151">
        <v>4</v>
      </c>
      <c r="T8" s="152" t="s">
        <v>47</v>
      </c>
      <c r="U8" s="153">
        <v>19</v>
      </c>
      <c r="V8" s="145">
        <f>R8/$D$13</f>
        <v>0</v>
      </c>
      <c r="W8" s="145">
        <f>(S8-U8)/$D$13</f>
        <v>-7.5</v>
      </c>
      <c r="X8" s="145">
        <f>S8/$D$13</f>
        <v>2</v>
      </c>
      <c r="Y8" s="146">
        <f>V8*1000000+W8*1000+X8</f>
        <v>-7498</v>
      </c>
      <c r="Z8" s="147">
        <v>0</v>
      </c>
      <c r="AA8" s="129">
        <v>-7.5</v>
      </c>
      <c r="AB8" s="147">
        <v>2</v>
      </c>
      <c r="AC8" s="148">
        <v>3</v>
      </c>
    </row>
    <row r="9" spans="2:29" ht="12" customHeight="1">
      <c r="B9" s="163"/>
      <c r="C9" s="164"/>
      <c r="D9" s="165"/>
      <c r="E9" s="166"/>
      <c r="F9" s="93"/>
      <c r="G9" s="88">
        <f>IF(ISNUMBER(F9),":","")</f>
      </c>
      <c r="H9" s="94"/>
      <c r="I9" s="95"/>
      <c r="J9" s="88">
        <f>IF(ISNUMBER(I9),":","")</f>
      </c>
      <c r="K9" s="120"/>
      <c r="L9" s="149"/>
      <c r="M9" s="149"/>
      <c r="N9" s="149"/>
      <c r="O9" s="87"/>
      <c r="P9" s="88">
        <f>IF(ISNUMBER(#REF!),":","")</f>
      </c>
      <c r="Q9" s="89">
        <f>IF(ISNUMBER(#REF!),#REF!,"")</f>
      </c>
      <c r="R9" s="150"/>
      <c r="S9" s="151"/>
      <c r="T9" s="152"/>
      <c r="U9" s="153"/>
      <c r="V9" s="145"/>
      <c r="W9" s="145"/>
      <c r="X9" s="145"/>
      <c r="Y9" s="146"/>
      <c r="Z9" s="147"/>
      <c r="AA9" s="129"/>
      <c r="AB9" s="147"/>
      <c r="AC9" s="148"/>
    </row>
    <row r="10" spans="2:29" ht="1.5" customHeight="1">
      <c r="B10" s="51"/>
      <c r="C10" s="51"/>
      <c r="D10" s="51"/>
      <c r="E10" s="51"/>
      <c r="F10" s="54"/>
      <c r="G10" s="51"/>
      <c r="H10" s="55"/>
      <c r="I10" s="56"/>
      <c r="J10" s="51"/>
      <c r="K10" s="56"/>
      <c r="L10" s="56"/>
      <c r="M10" s="51"/>
      <c r="N10" s="56"/>
      <c r="O10" s="56"/>
      <c r="P10" s="51"/>
      <c r="Q10" s="56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2:29" ht="12.75">
      <c r="B11" s="51"/>
      <c r="C11" s="57"/>
      <c r="D11" s="58" t="str">
        <f>IF(COUNT(F6,F8,#REF!,#REF!,I8,#REF!,#REF!,#REF!,#REF!,#REF!)=(D12*(D12-1))/2,"HOTOVO","Pokračuje")</f>
        <v>HOTOVO</v>
      </c>
      <c r="E11" s="51"/>
      <c r="F11" s="54"/>
      <c r="G11" s="51"/>
      <c r="H11" s="55"/>
      <c r="I11" s="56"/>
      <c r="J11" s="51"/>
      <c r="K11" s="56"/>
      <c r="L11" s="56"/>
      <c r="M11" s="51"/>
      <c r="N11" s="56"/>
      <c r="O11" s="56"/>
      <c r="P11" s="51"/>
      <c r="Q11" s="56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2:29" ht="2.25" customHeight="1">
      <c r="B12" s="51"/>
      <c r="C12" s="57"/>
      <c r="D12" s="57">
        <f>COUNT(C4:C9)</f>
        <v>3</v>
      </c>
      <c r="E12" s="51"/>
      <c r="F12" s="52"/>
      <c r="G12" s="51"/>
      <c r="H12" s="53"/>
      <c r="I12" s="51"/>
      <c r="J12" s="51"/>
      <c r="K12" s="51"/>
      <c r="L12" s="51"/>
      <c r="M12" s="51"/>
      <c r="N12" s="51"/>
      <c r="O12" s="51"/>
      <c r="P12" s="51"/>
      <c r="Q12" s="56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ht="21" customHeight="1">
      <c r="D13" s="46">
        <f>D12-1</f>
        <v>2</v>
      </c>
    </row>
    <row r="14" spans="4:29" ht="15" customHeight="1">
      <c r="D14" s="40" t="s">
        <v>48</v>
      </c>
      <c r="E14" s="168" t="str">
        <f>IF(ISTEXT(ÚDAJE!C10),ÚDAJE!C10,"")</f>
        <v>Herel Lukáš</v>
      </c>
      <c r="F14" s="168"/>
      <c r="G14" s="168"/>
      <c r="H14" s="168"/>
      <c r="I14" s="168"/>
      <c r="J14" s="168"/>
      <c r="K14" s="168"/>
      <c r="L14" s="59" t="s">
        <v>49</v>
      </c>
      <c r="M14" s="36"/>
      <c r="N14" s="36"/>
      <c r="P14" s="169" t="str">
        <f>IF(ISTEXT(ÚDAJE!C9),ÚDAJE!C9,"")</f>
        <v>Herel Lukáš</v>
      </c>
      <c r="Q14" s="169"/>
      <c r="R14" s="169"/>
      <c r="S14" s="60" t="s">
        <v>50</v>
      </c>
      <c r="AB14" s="177">
        <f>IF(ISNUMBER(ÚDAJE!C11),ÚDAJE!C11,"")</f>
        <v>42469</v>
      </c>
      <c r="AC14" s="177"/>
    </row>
    <row r="16" spans="4:28" ht="12.75" customHeight="1">
      <c r="D16" s="154" t="s">
        <v>51</v>
      </c>
      <c r="E16" s="155"/>
      <c r="F16" s="155"/>
      <c r="G16" s="155"/>
      <c r="H16" s="155"/>
      <c r="I16" s="155"/>
      <c r="J16" s="155"/>
      <c r="K16" s="155"/>
      <c r="L16" s="155"/>
      <c r="M16" s="156"/>
      <c r="N16" s="61"/>
      <c r="O16" s="171" t="s">
        <v>2</v>
      </c>
      <c r="P16" s="171"/>
      <c r="Q16" s="171"/>
      <c r="R16" s="171"/>
      <c r="S16" s="172">
        <f>IF(ISNUMBER(ÚDAJE!D8),ÚDAJE!D8,"")</f>
        <v>2</v>
      </c>
      <c r="T16" s="172"/>
      <c r="U16" s="172"/>
      <c r="V16" s="172"/>
      <c r="W16" s="172"/>
      <c r="X16" s="172"/>
      <c r="Y16" s="172"/>
      <c r="Z16" s="172"/>
      <c r="AA16" s="172"/>
      <c r="AB16" s="172"/>
    </row>
    <row r="17" spans="4:28" ht="12.75" customHeight="1">
      <c r="D17" s="157"/>
      <c r="E17" s="158"/>
      <c r="F17" s="158"/>
      <c r="G17" s="158"/>
      <c r="H17" s="158"/>
      <c r="I17" s="158"/>
      <c r="J17" s="158"/>
      <c r="K17" s="158"/>
      <c r="L17" s="158"/>
      <c r="M17" s="159"/>
      <c r="N17" s="61"/>
      <c r="O17" s="171"/>
      <c r="P17" s="171"/>
      <c r="Q17" s="171"/>
      <c r="R17" s="171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</row>
    <row r="18" spans="4:28" ht="12.75" customHeight="1">
      <c r="D18" s="157"/>
      <c r="E18" s="158"/>
      <c r="F18" s="158"/>
      <c r="G18" s="158"/>
      <c r="H18" s="158"/>
      <c r="I18" s="158"/>
      <c r="J18" s="158"/>
      <c r="K18" s="158"/>
      <c r="L18" s="158"/>
      <c r="M18" s="159"/>
      <c r="N18" s="61"/>
      <c r="O18" s="171"/>
      <c r="P18" s="171"/>
      <c r="Q18" s="171"/>
      <c r="R18" s="171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</row>
    <row r="19" spans="4:28" ht="12.75" customHeight="1">
      <c r="D19" s="157"/>
      <c r="E19" s="158"/>
      <c r="F19" s="158"/>
      <c r="G19" s="158"/>
      <c r="H19" s="158"/>
      <c r="I19" s="158"/>
      <c r="J19" s="158"/>
      <c r="K19" s="158"/>
      <c r="L19" s="158"/>
      <c r="M19" s="159"/>
      <c r="N19" s="61"/>
      <c r="O19" s="171"/>
      <c r="P19" s="171"/>
      <c r="Q19" s="171"/>
      <c r="R19" s="171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</row>
    <row r="20" spans="4:28" ht="12.75" customHeight="1">
      <c r="D20" s="157"/>
      <c r="E20" s="158"/>
      <c r="F20" s="158"/>
      <c r="G20" s="158"/>
      <c r="H20" s="158"/>
      <c r="I20" s="158"/>
      <c r="J20" s="158"/>
      <c r="K20" s="158"/>
      <c r="L20" s="158"/>
      <c r="M20" s="159"/>
      <c r="N20" s="61"/>
      <c r="O20" s="171"/>
      <c r="P20" s="171"/>
      <c r="Q20" s="171"/>
      <c r="R20" s="171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</row>
    <row r="21" spans="4:28" ht="12.75" customHeight="1">
      <c r="D21" s="157"/>
      <c r="E21" s="158"/>
      <c r="F21" s="158"/>
      <c r="G21" s="158"/>
      <c r="H21" s="158"/>
      <c r="I21" s="158"/>
      <c r="J21" s="158"/>
      <c r="K21" s="158"/>
      <c r="L21" s="158"/>
      <c r="M21" s="159"/>
      <c r="N21" s="61"/>
      <c r="O21" s="171"/>
      <c r="P21" s="171"/>
      <c r="Q21" s="171"/>
      <c r="R21" s="171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</row>
    <row r="22" spans="4:28" ht="12.75" customHeight="1">
      <c r="D22" s="157"/>
      <c r="E22" s="158"/>
      <c r="F22" s="158"/>
      <c r="G22" s="158"/>
      <c r="H22" s="158"/>
      <c r="I22" s="158"/>
      <c r="J22" s="158"/>
      <c r="K22" s="158"/>
      <c r="L22" s="158"/>
      <c r="M22" s="159"/>
      <c r="N22" s="61"/>
      <c r="O22" s="171"/>
      <c r="P22" s="171"/>
      <c r="Q22" s="171"/>
      <c r="R22" s="171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</row>
    <row r="23" spans="4:28" ht="12.75" customHeight="1">
      <c r="D23" s="157"/>
      <c r="E23" s="158"/>
      <c r="F23" s="158"/>
      <c r="G23" s="158"/>
      <c r="H23" s="158"/>
      <c r="I23" s="158"/>
      <c r="J23" s="158"/>
      <c r="K23" s="158"/>
      <c r="L23" s="158"/>
      <c r="M23" s="159"/>
      <c r="N23" s="61"/>
      <c r="O23" s="171"/>
      <c r="P23" s="171"/>
      <c r="Q23" s="171"/>
      <c r="R23" s="171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</row>
    <row r="24" spans="4:28" ht="12.75" customHeight="1">
      <c r="D24" s="160"/>
      <c r="E24" s="161"/>
      <c r="F24" s="161"/>
      <c r="G24" s="161"/>
      <c r="H24" s="161"/>
      <c r="I24" s="161"/>
      <c r="J24" s="161"/>
      <c r="K24" s="161"/>
      <c r="L24" s="161"/>
      <c r="M24" s="162"/>
      <c r="N24" s="62"/>
      <c r="O24" s="167" t="s">
        <v>52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</row>
  </sheetData>
  <sheetProtection selectLockedCells="1" selectUnlockedCells="1"/>
  <mergeCells count="61">
    <mergeCell ref="Z4:Z5"/>
    <mergeCell ref="Z6:Z7"/>
    <mergeCell ref="Z8:Z9"/>
    <mergeCell ref="B1:C1"/>
    <mergeCell ref="F3:H3"/>
    <mergeCell ref="I3:K3"/>
    <mergeCell ref="L3:N3"/>
    <mergeCell ref="O3:Q3"/>
    <mergeCell ref="S3:U3"/>
    <mergeCell ref="B4:B5"/>
    <mergeCell ref="C4:C5"/>
    <mergeCell ref="D4:D5"/>
    <mergeCell ref="E4:E5"/>
    <mergeCell ref="F4:H5"/>
    <mergeCell ref="R4:R5"/>
    <mergeCell ref="S4:S5"/>
    <mergeCell ref="T4:T5"/>
    <mergeCell ref="U4:U5"/>
    <mergeCell ref="V4:V5"/>
    <mergeCell ref="W4:W5"/>
    <mergeCell ref="X4:X5"/>
    <mergeCell ref="Y4:Y5"/>
    <mergeCell ref="AB4:AB5"/>
    <mergeCell ref="AC4:AC5"/>
    <mergeCell ref="B6:B7"/>
    <mergeCell ref="C6:C7"/>
    <mergeCell ref="D6:D7"/>
    <mergeCell ref="E6:E7"/>
    <mergeCell ref="I6:K7"/>
    <mergeCell ref="R6:R7"/>
    <mergeCell ref="S6:S7"/>
    <mergeCell ref="T6:T7"/>
    <mergeCell ref="U6:U7"/>
    <mergeCell ref="V6:V7"/>
    <mergeCell ref="W6:W7"/>
    <mergeCell ref="X6:X7"/>
    <mergeCell ref="Y6:Y7"/>
    <mergeCell ref="AB6:AB7"/>
    <mergeCell ref="AC6:AC7"/>
    <mergeCell ref="B8:B9"/>
    <mergeCell ref="C8:C9"/>
    <mergeCell ref="D8:D9"/>
    <mergeCell ref="E8:E9"/>
    <mergeCell ref="L8:N9"/>
    <mergeCell ref="R8:R9"/>
    <mergeCell ref="S8:S9"/>
    <mergeCell ref="T8:T9"/>
    <mergeCell ref="U8:U9"/>
    <mergeCell ref="V8:V9"/>
    <mergeCell ref="W8:W9"/>
    <mergeCell ref="X8:X9"/>
    <mergeCell ref="Y8:Y9"/>
    <mergeCell ref="AB8:AB9"/>
    <mergeCell ref="AC8:AC9"/>
    <mergeCell ref="O24:AB24"/>
    <mergeCell ref="E14:K14"/>
    <mergeCell ref="P14:R14"/>
    <mergeCell ref="AB14:AC14"/>
    <mergeCell ref="O16:R23"/>
    <mergeCell ref="S16:AB23"/>
    <mergeCell ref="D16:M24"/>
  </mergeCells>
  <conditionalFormatting sqref="D11">
    <cfRule type="cellIs" priority="1" dxfId="18" operator="equal" stopIfTrue="1">
      <formula>"Pokračuje"</formula>
    </cfRule>
    <cfRule type="cellIs" priority="2" dxfId="19" operator="equal" stopIfTrue="1">
      <formula>"HOTOVO"</formula>
    </cfRule>
  </conditionalFormatting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tabColor indexed="10"/>
  </sheetPr>
  <dimension ref="B1:AF24"/>
  <sheetViews>
    <sheetView zoomScalePageLayoutView="0" workbookViewId="0" topLeftCell="A1">
      <selection activeCell="AF8" sqref="AF8:AF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8.875" style="0" customWidth="1"/>
    <col min="6" max="6" width="3.75390625" style="49" customWidth="1"/>
    <col min="7" max="7" width="1.75390625" style="0" customWidth="1"/>
    <col min="8" max="8" width="3.75390625" style="50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75390625" style="0" customWidth="1"/>
    <col min="25" max="28" width="0" style="0" hidden="1" customWidth="1"/>
    <col min="29" max="31" width="10.75390625" style="0" customWidth="1"/>
    <col min="32" max="32" width="11.25390625" style="0" customWidth="1"/>
    <col min="35" max="35" width="2.125" style="0" customWidth="1"/>
    <col min="36" max="36" width="4.375" style="0" customWidth="1"/>
    <col min="37" max="37" width="18.75390625" style="0" customWidth="1"/>
    <col min="38" max="38" width="5.75390625" style="0" customWidth="1"/>
    <col min="39" max="39" width="5.625" style="0" customWidth="1"/>
    <col min="40" max="40" width="5.00390625" style="0" customWidth="1"/>
    <col min="41" max="41" width="5.625" style="0" customWidth="1"/>
    <col min="42" max="42" width="10.00390625" style="0" customWidth="1"/>
  </cols>
  <sheetData>
    <row r="1" spans="2:32" ht="20.25">
      <c r="B1" s="176"/>
      <c r="C1" s="176"/>
      <c r="D1" s="75" t="s">
        <v>54</v>
      </c>
      <c r="E1" s="76"/>
      <c r="F1" s="77"/>
      <c r="G1" s="76"/>
      <c r="H1" s="78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2:32" ht="12.75">
      <c r="B2" s="76"/>
      <c r="C2" s="76"/>
      <c r="D2" s="76"/>
      <c r="E2" s="76"/>
      <c r="F2" s="77"/>
      <c r="G2" s="76"/>
      <c r="H2" s="7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2:32" ht="15" customHeight="1">
      <c r="B3" s="79"/>
      <c r="C3" s="80" t="s">
        <v>9</v>
      </c>
      <c r="D3" s="80" t="s">
        <v>12</v>
      </c>
      <c r="E3" s="80" t="s">
        <v>13</v>
      </c>
      <c r="F3" s="174">
        <v>1</v>
      </c>
      <c r="G3" s="174"/>
      <c r="H3" s="174"/>
      <c r="I3" s="174">
        <v>2</v>
      </c>
      <c r="J3" s="174"/>
      <c r="K3" s="174"/>
      <c r="L3" s="174">
        <v>3</v>
      </c>
      <c r="M3" s="174"/>
      <c r="N3" s="174"/>
      <c r="O3" s="188">
        <v>4</v>
      </c>
      <c r="P3" s="186"/>
      <c r="Q3" s="187"/>
      <c r="R3" s="185">
        <v>5</v>
      </c>
      <c r="S3" s="186"/>
      <c r="T3" s="187"/>
      <c r="U3" s="81" t="s">
        <v>41</v>
      </c>
      <c r="V3" s="174" t="s">
        <v>42</v>
      </c>
      <c r="W3" s="174"/>
      <c r="X3" s="174"/>
      <c r="Y3" s="80" t="s">
        <v>43</v>
      </c>
      <c r="Z3" s="80" t="s">
        <v>44</v>
      </c>
      <c r="AA3" s="80" t="s">
        <v>45</v>
      </c>
      <c r="AB3" s="80"/>
      <c r="AC3" s="82" t="s">
        <v>94</v>
      </c>
      <c r="AD3" s="82" t="s">
        <v>95</v>
      </c>
      <c r="AE3" s="82" t="s">
        <v>135</v>
      </c>
      <c r="AF3" s="82" t="s">
        <v>46</v>
      </c>
    </row>
    <row r="4" spans="2:32" ht="18" customHeight="1">
      <c r="B4" s="163">
        <v>1</v>
      </c>
      <c r="C4" s="164">
        <f>SKUPINY!B23</f>
        <v>215</v>
      </c>
      <c r="D4" s="165" t="str">
        <f>SKUPINY!C23</f>
        <v>Novota P.</v>
      </c>
      <c r="E4" s="166" t="str">
        <f>SKUPINY!D23</f>
        <v>Šk Altius</v>
      </c>
      <c r="F4" s="175"/>
      <c r="G4" s="175"/>
      <c r="H4" s="175"/>
      <c r="I4" s="83">
        <v>12</v>
      </c>
      <c r="J4" s="84" t="s">
        <v>47</v>
      </c>
      <c r="K4" s="85">
        <v>0</v>
      </c>
      <c r="L4" s="83">
        <v>12</v>
      </c>
      <c r="M4" s="84" t="s">
        <v>47</v>
      </c>
      <c r="N4" s="85">
        <v>0</v>
      </c>
      <c r="O4" s="83"/>
      <c r="P4" s="84" t="s">
        <v>47</v>
      </c>
      <c r="Q4" s="85"/>
      <c r="R4" s="83">
        <f>IF(ISNUMBER(#REF!),#REF!,"")</f>
      </c>
      <c r="S4" s="84">
        <f>IF(ISNUMBER(#REF!),":","")</f>
      </c>
      <c r="T4" s="86">
        <f>IF(ISNUMBER(#REF!),#REF!,"")</f>
      </c>
      <c r="U4" s="150">
        <v>2</v>
      </c>
      <c r="V4" s="151">
        <v>24</v>
      </c>
      <c r="W4" s="152" t="s">
        <v>47</v>
      </c>
      <c r="X4" s="153">
        <v>0</v>
      </c>
      <c r="Y4" s="145">
        <f>U4/$D$13</f>
        <v>1</v>
      </c>
      <c r="Z4" s="145">
        <f>(V4-X4)/$D$13</f>
        <v>12</v>
      </c>
      <c r="AA4" s="145">
        <f>V4/$D$13</f>
        <v>12</v>
      </c>
      <c r="AB4" s="146">
        <f>Y4*1000000+Z4*1000+AA4</f>
        <v>1012012</v>
      </c>
      <c r="AC4" s="147">
        <v>1</v>
      </c>
      <c r="AD4" s="130">
        <v>12</v>
      </c>
      <c r="AE4" s="183">
        <v>12</v>
      </c>
      <c r="AF4" s="148">
        <v>1</v>
      </c>
    </row>
    <row r="5" spans="2:32" ht="12" customHeight="1">
      <c r="B5" s="163"/>
      <c r="C5" s="164"/>
      <c r="D5" s="165"/>
      <c r="E5" s="166"/>
      <c r="F5" s="175"/>
      <c r="G5" s="175"/>
      <c r="H5" s="175"/>
      <c r="I5" s="87">
        <f>IF(ISNUMBER(H7),H7,"")</f>
      </c>
      <c r="J5" s="88">
        <f>IF(ISNUMBER(F7),":","")</f>
      </c>
      <c r="K5" s="89">
        <f>IF(ISNUMBER(F7),F7,"")</f>
      </c>
      <c r="L5" s="87">
        <f>IF(ISNUMBER(H9),H9,"")</f>
      </c>
      <c r="M5" s="88">
        <f>IF(ISNUMBER(F9),":","")</f>
      </c>
      <c r="N5" s="89">
        <f>IF(ISNUMBER(F9),F9,"")</f>
      </c>
      <c r="O5" s="87">
        <f>IF(ISNUMBER(#REF!),#REF!,"")</f>
      </c>
      <c r="P5" s="88">
        <f>IF(ISNUMBER(#REF!),":","")</f>
      </c>
      <c r="Q5" s="89">
        <f>IF(ISNUMBER(#REF!),#REF!,"")</f>
      </c>
      <c r="R5" s="87">
        <f>IF(ISNUMBER(#REF!),#REF!,"")</f>
      </c>
      <c r="S5" s="88">
        <f>IF(ISNUMBER(#REF!),":","")</f>
      </c>
      <c r="T5" s="90">
        <f>IF(ISNUMBER(#REF!),#REF!,"")</f>
      </c>
      <c r="U5" s="150"/>
      <c r="V5" s="151"/>
      <c r="W5" s="152"/>
      <c r="X5" s="153"/>
      <c r="Y5" s="145"/>
      <c r="Z5" s="145"/>
      <c r="AA5" s="145"/>
      <c r="AB5" s="146"/>
      <c r="AC5" s="147"/>
      <c r="AD5" s="131"/>
      <c r="AE5" s="184"/>
      <c r="AF5" s="148"/>
    </row>
    <row r="6" spans="2:32" ht="18" customHeight="1">
      <c r="B6" s="163">
        <v>2</v>
      </c>
      <c r="C6" s="164">
        <f>SKUPINY!B24</f>
        <v>219</v>
      </c>
      <c r="D6" s="165" t="str">
        <f>SKUPINY!C24</f>
        <v>Gregor J.</v>
      </c>
      <c r="E6" s="166" t="str">
        <f>SKUPINY!D24</f>
        <v>Šk Altius</v>
      </c>
      <c r="F6" s="91">
        <v>0</v>
      </c>
      <c r="G6" s="84" t="s">
        <v>47</v>
      </c>
      <c r="H6" s="92">
        <v>12</v>
      </c>
      <c r="I6" s="149"/>
      <c r="J6" s="149"/>
      <c r="K6" s="149"/>
      <c r="L6" s="83">
        <v>12</v>
      </c>
      <c r="M6" s="84" t="s">
        <v>47</v>
      </c>
      <c r="N6" s="85">
        <v>0</v>
      </c>
      <c r="O6" s="83"/>
      <c r="P6" s="84" t="s">
        <v>47</v>
      </c>
      <c r="Q6" s="85"/>
      <c r="R6" s="83">
        <f>IF(ISNUMBER(#REF!),#REF!,"")</f>
      </c>
      <c r="S6" s="84">
        <f>IF(ISNUMBER(#REF!),":","")</f>
      </c>
      <c r="T6" s="86">
        <f>IF(ISNUMBER(#REF!),#REF!,"")</f>
      </c>
      <c r="U6" s="150">
        <v>1</v>
      </c>
      <c r="V6" s="151">
        <v>12</v>
      </c>
      <c r="W6" s="152" t="s">
        <v>47</v>
      </c>
      <c r="X6" s="153">
        <v>12</v>
      </c>
      <c r="Y6" s="145">
        <f>U6/$D$13</f>
        <v>0.5</v>
      </c>
      <c r="Z6" s="145">
        <f>(V6-X6)/$D$13</f>
        <v>0</v>
      </c>
      <c r="AA6" s="145">
        <f>V6/$D$13</f>
        <v>6</v>
      </c>
      <c r="AB6" s="146">
        <f>Y6*1000000+Z6*1000+AA6</f>
        <v>500006</v>
      </c>
      <c r="AC6" s="147">
        <v>0.5</v>
      </c>
      <c r="AD6" s="130">
        <v>0</v>
      </c>
      <c r="AE6" s="183">
        <v>6</v>
      </c>
      <c r="AF6" s="148">
        <v>2</v>
      </c>
    </row>
    <row r="7" spans="2:32" ht="12" customHeight="1">
      <c r="B7" s="163"/>
      <c r="C7" s="164"/>
      <c r="D7" s="165"/>
      <c r="E7" s="166"/>
      <c r="F7" s="93"/>
      <c r="G7" s="88">
        <f>IF(ISNUMBER(F7),":","")</f>
      </c>
      <c r="H7" s="94"/>
      <c r="I7" s="149"/>
      <c r="J7" s="149"/>
      <c r="K7" s="149"/>
      <c r="L7" s="87">
        <f>IF(ISNUMBER(K9),K9,"")</f>
      </c>
      <c r="M7" s="88">
        <f>IF(ISNUMBER(I9),":","")</f>
      </c>
      <c r="N7" s="89">
        <f>IF(ISNUMBER(I9),I9,"")</f>
      </c>
      <c r="O7" s="87">
        <f>IF(ISNUMBER(#REF!),#REF!,"")</f>
      </c>
      <c r="P7" s="88">
        <f>IF(ISNUMBER(#REF!),":","")</f>
      </c>
      <c r="Q7" s="89">
        <f>IF(ISNUMBER(#REF!),#REF!,"")</f>
      </c>
      <c r="R7" s="87">
        <f>IF(ISNUMBER(#REF!),#REF!,"")</f>
      </c>
      <c r="S7" s="88">
        <f>IF(ISNUMBER(#REF!),":","")</f>
      </c>
      <c r="T7" s="90">
        <f>IF(ISNUMBER(#REF!),#REF!,"")</f>
      </c>
      <c r="U7" s="150"/>
      <c r="V7" s="151"/>
      <c r="W7" s="152"/>
      <c r="X7" s="153"/>
      <c r="Y7" s="145"/>
      <c r="Z7" s="145"/>
      <c r="AA7" s="145"/>
      <c r="AB7" s="146"/>
      <c r="AC7" s="147"/>
      <c r="AD7" s="131"/>
      <c r="AE7" s="184"/>
      <c r="AF7" s="148"/>
    </row>
    <row r="8" spans="2:32" ht="18" customHeight="1">
      <c r="B8" s="163">
        <v>3</v>
      </c>
      <c r="C8" s="164">
        <f>SKUPINY!B25</f>
        <v>217</v>
      </c>
      <c r="D8" s="165" t="str">
        <f>SKUPINY!C25</f>
        <v>Kuták A.</v>
      </c>
      <c r="E8" s="166" t="str">
        <f>SKUPINY!D25</f>
        <v>DSS Hrabiny</v>
      </c>
      <c r="F8" s="91">
        <v>0</v>
      </c>
      <c r="G8" s="84" t="s">
        <v>47</v>
      </c>
      <c r="H8" s="92">
        <v>12</v>
      </c>
      <c r="I8" s="91">
        <v>0</v>
      </c>
      <c r="J8" s="84" t="s">
        <v>47</v>
      </c>
      <c r="K8" s="92">
        <v>12</v>
      </c>
      <c r="L8" s="149"/>
      <c r="M8" s="149"/>
      <c r="N8" s="149"/>
      <c r="O8" s="83"/>
      <c r="P8" s="84" t="s">
        <v>47</v>
      </c>
      <c r="Q8" s="85"/>
      <c r="R8" s="83">
        <f>IF(ISNUMBER(#REF!),#REF!,"")</f>
      </c>
      <c r="S8" s="84">
        <f>IF(ISNUMBER(#REF!),":","")</f>
      </c>
      <c r="T8" s="86">
        <f>IF(ISNUMBER(#REF!),#REF!,"")</f>
      </c>
      <c r="U8" s="150">
        <v>0</v>
      </c>
      <c r="V8" s="151">
        <v>0</v>
      </c>
      <c r="W8" s="152" t="s">
        <v>47</v>
      </c>
      <c r="X8" s="153">
        <v>24</v>
      </c>
      <c r="Y8" s="145">
        <f>U8/$D$13</f>
        <v>0</v>
      </c>
      <c r="Z8" s="145">
        <f>(V8-X8)/$D$13</f>
        <v>-12</v>
      </c>
      <c r="AA8" s="145">
        <f>V8/$D$13</f>
        <v>0</v>
      </c>
      <c r="AB8" s="146">
        <f>Y8*1000000+Z8*1000+AA8</f>
        <v>-12000</v>
      </c>
      <c r="AC8" s="147">
        <v>0</v>
      </c>
      <c r="AD8" s="130">
        <v>-12</v>
      </c>
      <c r="AE8" s="183">
        <v>0</v>
      </c>
      <c r="AF8" s="148">
        <v>3</v>
      </c>
    </row>
    <row r="9" spans="2:32" ht="12" customHeight="1">
      <c r="B9" s="163"/>
      <c r="C9" s="164"/>
      <c r="D9" s="165"/>
      <c r="E9" s="166"/>
      <c r="F9" s="93"/>
      <c r="G9" s="88">
        <f>IF(ISNUMBER(F9),":","")</f>
      </c>
      <c r="H9" s="94"/>
      <c r="I9" s="95"/>
      <c r="J9" s="88">
        <f>IF(ISNUMBER(I9),":","")</f>
      </c>
      <c r="K9" s="94"/>
      <c r="L9" s="149"/>
      <c r="M9" s="149"/>
      <c r="N9" s="149"/>
      <c r="O9" s="87">
        <f>IF(ISNUMBER(#REF!),#REF!,"")</f>
      </c>
      <c r="P9" s="88">
        <f>IF(ISNUMBER(#REF!),":","")</f>
      </c>
      <c r="Q9" s="89">
        <f>IF(ISNUMBER(#REF!),#REF!,"")</f>
      </c>
      <c r="R9" s="87">
        <f>IF(ISNUMBER(#REF!),#REF!,"")</f>
      </c>
      <c r="S9" s="88">
        <f>IF(ISNUMBER(#REF!),":","")</f>
      </c>
      <c r="T9" s="90">
        <f>IF(ISNUMBER(#REF!),#REF!,"")</f>
      </c>
      <c r="U9" s="150"/>
      <c r="V9" s="151"/>
      <c r="W9" s="152"/>
      <c r="X9" s="153"/>
      <c r="Y9" s="145"/>
      <c r="Z9" s="145"/>
      <c r="AA9" s="145"/>
      <c r="AB9" s="146"/>
      <c r="AC9" s="147"/>
      <c r="AD9" s="131"/>
      <c r="AE9" s="184"/>
      <c r="AF9" s="148"/>
    </row>
    <row r="10" spans="2:32" ht="1.5" customHeight="1">
      <c r="B10" s="51"/>
      <c r="C10" s="51"/>
      <c r="D10" s="51"/>
      <c r="E10" s="51"/>
      <c r="F10" s="54"/>
      <c r="G10" s="51"/>
      <c r="H10" s="55"/>
      <c r="I10" s="56"/>
      <c r="J10" s="51"/>
      <c r="K10" s="56"/>
      <c r="L10" s="56"/>
      <c r="M10" s="51"/>
      <c r="N10" s="56"/>
      <c r="O10" s="56"/>
      <c r="P10" s="51"/>
      <c r="Q10" s="56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2:32" ht="12.75">
      <c r="B11" s="51"/>
      <c r="C11" s="57"/>
      <c r="D11" s="58" t="str">
        <f>IF(COUNT(F6,F8,#REF!,#REF!,I8,#REF!,#REF!,#REF!,#REF!,#REF!)=(D12*(D12-1))/2,"HOTOVO","Pokračuje")</f>
        <v>HOTOVO</v>
      </c>
      <c r="E11" s="51"/>
      <c r="F11" s="54"/>
      <c r="G11" s="51"/>
      <c r="H11" s="55"/>
      <c r="I11" s="56"/>
      <c r="J11" s="51"/>
      <c r="K11" s="56"/>
      <c r="L11" s="56"/>
      <c r="M11" s="51"/>
      <c r="N11" s="56"/>
      <c r="O11" s="56"/>
      <c r="P11" s="51"/>
      <c r="Q11" s="56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2:32" ht="2.25" customHeight="1">
      <c r="B12" s="51"/>
      <c r="C12" s="57"/>
      <c r="D12" s="57">
        <f>COUNT(C4:C9)</f>
        <v>3</v>
      </c>
      <c r="E12" s="51"/>
      <c r="F12" s="52"/>
      <c r="G12" s="51"/>
      <c r="H12" s="53"/>
      <c r="I12" s="51"/>
      <c r="J12" s="51"/>
      <c r="K12" s="51"/>
      <c r="L12" s="51"/>
      <c r="M12" s="51"/>
      <c r="N12" s="51"/>
      <c r="O12" s="51"/>
      <c r="P12" s="51"/>
      <c r="Q12" s="56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4:32" ht="21" customHeight="1">
      <c r="D13" s="46">
        <f>D12-1</f>
        <v>2</v>
      </c>
      <c r="AC13" s="125"/>
      <c r="AD13" s="125"/>
      <c r="AE13" s="125"/>
      <c r="AF13" s="125"/>
    </row>
    <row r="14" spans="4:32" ht="15" customHeight="1">
      <c r="D14" s="40" t="s">
        <v>48</v>
      </c>
      <c r="E14" s="168" t="str">
        <f>IF(ISTEXT(ÚDAJE!C10),ÚDAJE!C10,"")</f>
        <v>Herel Lukáš</v>
      </c>
      <c r="F14" s="168"/>
      <c r="G14" s="168"/>
      <c r="H14" s="168"/>
      <c r="I14" s="168"/>
      <c r="J14" s="168"/>
      <c r="K14" s="168"/>
      <c r="L14" s="59" t="s">
        <v>49</v>
      </c>
      <c r="M14" s="36"/>
      <c r="N14" s="36"/>
      <c r="P14" s="178" t="str">
        <f>IF(ISTEXT(ÚDAJE!C9),ÚDAJE!C9,"")</f>
        <v>Herel Lukáš</v>
      </c>
      <c r="Q14" s="179"/>
      <c r="R14" s="169"/>
      <c r="S14" s="169"/>
      <c r="T14" s="169"/>
      <c r="U14" s="180"/>
      <c r="V14" s="60" t="s">
        <v>50</v>
      </c>
      <c r="AC14" s="126"/>
      <c r="AD14" s="259"/>
      <c r="AE14" s="181">
        <f>IF(ISNUMBER(ÚDAJE!C11),ÚDAJE!C11,"")</f>
        <v>42469</v>
      </c>
      <c r="AF14" s="182"/>
    </row>
    <row r="16" spans="4:31" ht="12.75" customHeight="1">
      <c r="D16" s="154" t="s">
        <v>51</v>
      </c>
      <c r="E16" s="155"/>
      <c r="F16" s="155"/>
      <c r="G16" s="155"/>
      <c r="H16" s="155"/>
      <c r="I16" s="155"/>
      <c r="J16" s="155"/>
      <c r="K16" s="155"/>
      <c r="L16" s="155"/>
      <c r="M16" s="156"/>
      <c r="N16" s="61"/>
      <c r="O16" s="171" t="s">
        <v>2</v>
      </c>
      <c r="P16" s="171"/>
      <c r="Q16" s="171"/>
      <c r="R16" s="171"/>
      <c r="S16" s="171"/>
      <c r="T16" s="171"/>
      <c r="U16" s="171"/>
      <c r="V16" s="172">
        <f>IF(ISNUMBER(ÚDAJE!D8),ÚDAJE!D8,"")</f>
        <v>2</v>
      </c>
      <c r="W16" s="172"/>
      <c r="X16" s="172"/>
      <c r="Y16" s="172"/>
      <c r="Z16" s="172"/>
      <c r="AA16" s="172"/>
      <c r="AB16" s="172"/>
      <c r="AC16" s="172"/>
      <c r="AD16" s="172"/>
      <c r="AE16" s="172"/>
    </row>
    <row r="17" spans="4:31" ht="12.75" customHeight="1">
      <c r="D17" s="157"/>
      <c r="E17" s="158"/>
      <c r="F17" s="158"/>
      <c r="G17" s="158"/>
      <c r="H17" s="158"/>
      <c r="I17" s="158"/>
      <c r="J17" s="158"/>
      <c r="K17" s="158"/>
      <c r="L17" s="158"/>
      <c r="M17" s="159"/>
      <c r="N17" s="61"/>
      <c r="O17" s="171"/>
      <c r="P17" s="171"/>
      <c r="Q17" s="171"/>
      <c r="R17" s="171"/>
      <c r="S17" s="171"/>
      <c r="T17" s="171"/>
      <c r="U17" s="171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</row>
    <row r="18" spans="4:31" ht="12.75" customHeight="1">
      <c r="D18" s="157"/>
      <c r="E18" s="158"/>
      <c r="F18" s="158"/>
      <c r="G18" s="158"/>
      <c r="H18" s="158"/>
      <c r="I18" s="158"/>
      <c r="J18" s="158"/>
      <c r="K18" s="158"/>
      <c r="L18" s="158"/>
      <c r="M18" s="159"/>
      <c r="N18" s="61"/>
      <c r="O18" s="171"/>
      <c r="P18" s="171"/>
      <c r="Q18" s="171"/>
      <c r="R18" s="171"/>
      <c r="S18" s="171"/>
      <c r="T18" s="171"/>
      <c r="U18" s="171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</row>
    <row r="19" spans="4:31" ht="12.75" customHeight="1">
      <c r="D19" s="157"/>
      <c r="E19" s="158"/>
      <c r="F19" s="158"/>
      <c r="G19" s="158"/>
      <c r="H19" s="158"/>
      <c r="I19" s="158"/>
      <c r="J19" s="158"/>
      <c r="K19" s="158"/>
      <c r="L19" s="158"/>
      <c r="M19" s="159"/>
      <c r="N19" s="61"/>
      <c r="O19" s="171"/>
      <c r="P19" s="171"/>
      <c r="Q19" s="171"/>
      <c r="R19" s="171"/>
      <c r="S19" s="171"/>
      <c r="T19" s="171"/>
      <c r="U19" s="171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</row>
    <row r="20" spans="4:31" ht="12.75" customHeight="1">
      <c r="D20" s="157"/>
      <c r="E20" s="158"/>
      <c r="F20" s="158"/>
      <c r="G20" s="158"/>
      <c r="H20" s="158"/>
      <c r="I20" s="158"/>
      <c r="J20" s="158"/>
      <c r="K20" s="158"/>
      <c r="L20" s="158"/>
      <c r="M20" s="159"/>
      <c r="N20" s="61"/>
      <c r="O20" s="171"/>
      <c r="P20" s="171"/>
      <c r="Q20" s="171"/>
      <c r="R20" s="171"/>
      <c r="S20" s="171"/>
      <c r="T20" s="171"/>
      <c r="U20" s="171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</row>
    <row r="21" spans="4:31" ht="12.75" customHeight="1">
      <c r="D21" s="157"/>
      <c r="E21" s="158"/>
      <c r="F21" s="158"/>
      <c r="G21" s="158"/>
      <c r="H21" s="158"/>
      <c r="I21" s="158"/>
      <c r="J21" s="158"/>
      <c r="K21" s="158"/>
      <c r="L21" s="158"/>
      <c r="M21" s="159"/>
      <c r="N21" s="61"/>
      <c r="O21" s="171"/>
      <c r="P21" s="171"/>
      <c r="Q21" s="171"/>
      <c r="R21" s="171"/>
      <c r="S21" s="171"/>
      <c r="T21" s="171"/>
      <c r="U21" s="171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</row>
    <row r="22" spans="4:31" ht="12.75" customHeight="1">
      <c r="D22" s="157"/>
      <c r="E22" s="158"/>
      <c r="F22" s="158"/>
      <c r="G22" s="158"/>
      <c r="H22" s="158"/>
      <c r="I22" s="158"/>
      <c r="J22" s="158"/>
      <c r="K22" s="158"/>
      <c r="L22" s="158"/>
      <c r="M22" s="159"/>
      <c r="N22" s="61"/>
      <c r="O22" s="171"/>
      <c r="P22" s="171"/>
      <c r="Q22" s="171"/>
      <c r="R22" s="171"/>
      <c r="S22" s="171"/>
      <c r="T22" s="171"/>
      <c r="U22" s="171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</row>
    <row r="23" spans="4:31" ht="12.75" customHeight="1">
      <c r="D23" s="157"/>
      <c r="E23" s="158"/>
      <c r="F23" s="158"/>
      <c r="G23" s="158"/>
      <c r="H23" s="158"/>
      <c r="I23" s="158"/>
      <c r="J23" s="158"/>
      <c r="K23" s="158"/>
      <c r="L23" s="158"/>
      <c r="M23" s="159"/>
      <c r="N23" s="61"/>
      <c r="O23" s="171"/>
      <c r="P23" s="171"/>
      <c r="Q23" s="171"/>
      <c r="R23" s="171"/>
      <c r="S23" s="171"/>
      <c r="T23" s="171"/>
      <c r="U23" s="171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</row>
    <row r="24" spans="4:31" ht="12.75" customHeight="1">
      <c r="D24" s="160"/>
      <c r="E24" s="161"/>
      <c r="F24" s="161"/>
      <c r="G24" s="161"/>
      <c r="H24" s="161"/>
      <c r="I24" s="161"/>
      <c r="J24" s="161"/>
      <c r="K24" s="161"/>
      <c r="L24" s="161"/>
      <c r="M24" s="162"/>
      <c r="N24" s="62"/>
      <c r="O24" s="167" t="s">
        <v>52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</row>
    <row r="45" ht="12.75" customHeight="1"/>
  </sheetData>
  <sheetProtection selectLockedCells="1" selectUnlockedCells="1"/>
  <mergeCells count="62">
    <mergeCell ref="R3:T3"/>
    <mergeCell ref="O3:Q3"/>
    <mergeCell ref="AC6:AC7"/>
    <mergeCell ref="AC8:AC9"/>
    <mergeCell ref="B1:C1"/>
    <mergeCell ref="F3:H3"/>
    <mergeCell ref="I3:K3"/>
    <mergeCell ref="L3:N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E4:AE5"/>
    <mergeCell ref="AF4:AF5"/>
    <mergeCell ref="AC4:AC5"/>
    <mergeCell ref="B6:B7"/>
    <mergeCell ref="C6:C7"/>
    <mergeCell ref="D6:D7"/>
    <mergeCell ref="E6:E7"/>
    <mergeCell ref="I6:K7"/>
    <mergeCell ref="U6:U7"/>
    <mergeCell ref="V6:V7"/>
    <mergeCell ref="W6:W7"/>
    <mergeCell ref="X6:X7"/>
    <mergeCell ref="Y6:Y7"/>
    <mergeCell ref="Z6:Z7"/>
    <mergeCell ref="AA6:AA7"/>
    <mergeCell ref="AB6:AB7"/>
    <mergeCell ref="AE6:AE7"/>
    <mergeCell ref="AF6:AF7"/>
    <mergeCell ref="B8:B9"/>
    <mergeCell ref="C8:C9"/>
    <mergeCell ref="D8:D9"/>
    <mergeCell ref="E8:E9"/>
    <mergeCell ref="L8:N9"/>
    <mergeCell ref="U8:U9"/>
    <mergeCell ref="V8:V9"/>
    <mergeCell ref="AE8:AE9"/>
    <mergeCell ref="AF8:AF9"/>
    <mergeCell ref="W8:W9"/>
    <mergeCell ref="X8:X9"/>
    <mergeCell ref="Y8:Y9"/>
    <mergeCell ref="Z8:Z9"/>
    <mergeCell ref="AA8:AA9"/>
    <mergeCell ref="AB8:AB9"/>
    <mergeCell ref="O24:AE24"/>
    <mergeCell ref="E14:K14"/>
    <mergeCell ref="P14:U14"/>
    <mergeCell ref="AE14:AF14"/>
    <mergeCell ref="O16:U23"/>
    <mergeCell ref="V16:AE23"/>
    <mergeCell ref="D16:M24"/>
  </mergeCells>
  <conditionalFormatting sqref="D11">
    <cfRule type="cellIs" priority="1" dxfId="18" operator="equal" stopIfTrue="1">
      <formula>"Pokračuje"</formula>
    </cfRule>
    <cfRule type="cellIs" priority="2" dxfId="19" operator="equal" stopIfTrue="1">
      <formula>"HOTOVO"</formula>
    </cfRule>
  </conditionalFormatting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tabColor indexed="10"/>
  </sheetPr>
  <dimension ref="B1:AF24"/>
  <sheetViews>
    <sheetView zoomScalePageLayoutView="0" workbookViewId="0" topLeftCell="A1">
      <selection activeCell="AF8" sqref="AF8:AF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8.875" style="0" customWidth="1"/>
    <col min="6" max="6" width="3.75390625" style="49" customWidth="1"/>
    <col min="7" max="7" width="1.75390625" style="0" customWidth="1"/>
    <col min="8" max="8" width="3.75390625" style="50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75390625" style="0" customWidth="1"/>
    <col min="25" max="28" width="0" style="0" hidden="1" customWidth="1"/>
    <col min="31" max="31" width="10.75390625" style="0" customWidth="1"/>
    <col min="32" max="32" width="11.25390625" style="0" customWidth="1"/>
    <col min="35" max="35" width="2.125" style="0" customWidth="1"/>
    <col min="36" max="36" width="4.375" style="0" customWidth="1"/>
    <col min="37" max="37" width="18.75390625" style="0" customWidth="1"/>
    <col min="38" max="38" width="5.75390625" style="0" customWidth="1"/>
    <col min="39" max="39" width="5.625" style="0" customWidth="1"/>
    <col min="40" max="40" width="5.00390625" style="0" customWidth="1"/>
    <col min="41" max="41" width="5.625" style="0" customWidth="1"/>
    <col min="42" max="42" width="10.00390625" style="0" customWidth="1"/>
  </cols>
  <sheetData>
    <row r="1" spans="2:32" ht="20.25">
      <c r="B1" s="176"/>
      <c r="C1" s="176"/>
      <c r="D1" s="75" t="s">
        <v>55</v>
      </c>
      <c r="E1" s="76"/>
      <c r="F1" s="77"/>
      <c r="G1" s="76"/>
      <c r="H1" s="78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2:32" ht="12.75">
      <c r="B2" s="76"/>
      <c r="C2" s="76"/>
      <c r="D2" s="76"/>
      <c r="E2" s="76"/>
      <c r="F2" s="77"/>
      <c r="G2" s="76"/>
      <c r="H2" s="7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2:32" ht="15" customHeight="1">
      <c r="B3" s="79"/>
      <c r="C3" s="121" t="s">
        <v>9</v>
      </c>
      <c r="D3" s="121" t="s">
        <v>12</v>
      </c>
      <c r="E3" s="121" t="s">
        <v>13</v>
      </c>
      <c r="F3" s="188">
        <v>1</v>
      </c>
      <c r="G3" s="186"/>
      <c r="H3" s="237"/>
      <c r="I3" s="188">
        <v>2</v>
      </c>
      <c r="J3" s="186"/>
      <c r="K3" s="237"/>
      <c r="L3" s="188">
        <v>3</v>
      </c>
      <c r="M3" s="186"/>
      <c r="N3" s="237"/>
      <c r="O3" s="188">
        <v>4</v>
      </c>
      <c r="P3" s="186"/>
      <c r="Q3" s="237"/>
      <c r="R3" s="188">
        <v>5</v>
      </c>
      <c r="S3" s="186"/>
      <c r="T3" s="187"/>
      <c r="U3" s="81" t="s">
        <v>41</v>
      </c>
      <c r="V3" s="188" t="s">
        <v>42</v>
      </c>
      <c r="W3" s="186"/>
      <c r="X3" s="237"/>
      <c r="Y3" s="121" t="s">
        <v>43</v>
      </c>
      <c r="Z3" s="121" t="s">
        <v>44</v>
      </c>
      <c r="AA3" s="121" t="s">
        <v>45</v>
      </c>
      <c r="AB3" s="121"/>
      <c r="AC3" s="82" t="s">
        <v>94</v>
      </c>
      <c r="AD3" s="82" t="s">
        <v>95</v>
      </c>
      <c r="AE3" s="82" t="s">
        <v>135</v>
      </c>
      <c r="AF3" s="82" t="s">
        <v>46</v>
      </c>
    </row>
    <row r="4" spans="2:32" ht="18" customHeight="1">
      <c r="B4" s="219">
        <v>1</v>
      </c>
      <c r="C4" s="221">
        <f>SKUPINY!B31</f>
        <v>205</v>
      </c>
      <c r="D4" s="223" t="str">
        <f>SKUPINY!C31</f>
        <v>Žigmund T.</v>
      </c>
      <c r="E4" s="225" t="str">
        <f>SKUPINY!D31</f>
        <v>OMD</v>
      </c>
      <c r="F4" s="227"/>
      <c r="G4" s="228"/>
      <c r="H4" s="229"/>
      <c r="I4" s="83">
        <v>4</v>
      </c>
      <c r="J4" s="84" t="s">
        <v>47</v>
      </c>
      <c r="K4" s="85">
        <v>3</v>
      </c>
      <c r="L4" s="83">
        <v>4</v>
      </c>
      <c r="M4" s="84" t="s">
        <v>47</v>
      </c>
      <c r="N4" s="85">
        <v>3</v>
      </c>
      <c r="O4" s="83">
        <f>IF(ISNUMBER(#REF!),#REF!,"")</f>
      </c>
      <c r="P4" s="84">
        <f>IF(ISNUMBER(#REF!),":","")</f>
      </c>
      <c r="Q4" s="85">
        <f>IF(ISNUMBER(#REF!),#REF!,"")</f>
      </c>
      <c r="R4" s="83">
        <f>IF(ISNUMBER(#REF!),#REF!,"")</f>
      </c>
      <c r="S4" s="84">
        <f>IF(ISNUMBER(#REF!),":","")</f>
      </c>
      <c r="T4" s="86">
        <f>IF(ISNUMBER(#REF!),#REF!,"")</f>
      </c>
      <c r="U4" s="233">
        <v>2</v>
      </c>
      <c r="V4" s="235">
        <v>8</v>
      </c>
      <c r="W4" s="211" t="s">
        <v>47</v>
      </c>
      <c r="X4" s="213">
        <v>6</v>
      </c>
      <c r="Y4" s="215">
        <f>U4/$D$13</f>
        <v>1</v>
      </c>
      <c r="Z4" s="215">
        <f>(V4-X4)/$D$13</f>
        <v>1</v>
      </c>
      <c r="AA4" s="215">
        <f>V4/$D$13</f>
        <v>4</v>
      </c>
      <c r="AB4" s="217">
        <f>Y4*1000000+Z4*1000+AA4</f>
        <v>1001004</v>
      </c>
      <c r="AC4" s="183">
        <v>1</v>
      </c>
      <c r="AD4" s="130">
        <v>1</v>
      </c>
      <c r="AE4" s="183">
        <v>4</v>
      </c>
      <c r="AF4" s="209">
        <v>1</v>
      </c>
    </row>
    <row r="5" spans="2:32" ht="12" customHeight="1">
      <c r="B5" s="220"/>
      <c r="C5" s="222"/>
      <c r="D5" s="224"/>
      <c r="E5" s="226"/>
      <c r="F5" s="230"/>
      <c r="G5" s="231"/>
      <c r="H5" s="232"/>
      <c r="I5" s="87">
        <f>IF(ISNUMBER(H7),H7,"")</f>
      </c>
      <c r="J5" s="88">
        <f>IF(ISNUMBER(F7),":","")</f>
      </c>
      <c r="K5" s="89">
        <f>IF(ISNUMBER(F7),F7,"")</f>
      </c>
      <c r="L5" s="87">
        <f>IF(ISNUMBER(H9),H9,"")</f>
      </c>
      <c r="M5" s="88">
        <f>IF(ISNUMBER(F9),":","")</f>
      </c>
      <c r="N5" s="89">
        <f>IF(ISNUMBER(F9),F9,"")</f>
      </c>
      <c r="O5" s="87">
        <f>IF(ISNUMBER(#REF!),#REF!,"")</f>
      </c>
      <c r="P5" s="88">
        <f>IF(ISNUMBER(#REF!),":","")</f>
      </c>
      <c r="Q5" s="89">
        <f>IF(ISNUMBER(#REF!),#REF!,"")</f>
      </c>
      <c r="R5" s="87">
        <f>IF(ISNUMBER(#REF!),#REF!,"")</f>
      </c>
      <c r="S5" s="88">
        <f>IF(ISNUMBER(#REF!),":","")</f>
      </c>
      <c r="T5" s="90">
        <f>IF(ISNUMBER(#REF!),#REF!,"")</f>
      </c>
      <c r="U5" s="234"/>
      <c r="V5" s="236"/>
      <c r="W5" s="212"/>
      <c r="X5" s="214"/>
      <c r="Y5" s="216"/>
      <c r="Z5" s="216"/>
      <c r="AA5" s="216"/>
      <c r="AB5" s="218"/>
      <c r="AC5" s="184"/>
      <c r="AD5" s="131"/>
      <c r="AE5" s="184"/>
      <c r="AF5" s="210"/>
    </row>
    <row r="6" spans="2:32" ht="18" customHeight="1">
      <c r="B6" s="219">
        <v>2</v>
      </c>
      <c r="C6" s="221">
        <f>SKUPINY!B32</f>
        <v>204</v>
      </c>
      <c r="D6" s="223" t="s">
        <v>128</v>
      </c>
      <c r="E6" s="225" t="str">
        <f>SKUPINY!D32</f>
        <v>Šk Altius</v>
      </c>
      <c r="F6" s="91">
        <v>3</v>
      </c>
      <c r="G6" s="84" t="s">
        <v>47</v>
      </c>
      <c r="H6" s="92">
        <v>4</v>
      </c>
      <c r="I6" s="227"/>
      <c r="J6" s="228"/>
      <c r="K6" s="229"/>
      <c r="L6" s="83">
        <v>4</v>
      </c>
      <c r="M6" s="84" t="s">
        <v>47</v>
      </c>
      <c r="N6" s="85">
        <v>3</v>
      </c>
      <c r="O6" s="83">
        <f>IF(ISNUMBER(#REF!),#REF!,"")</f>
      </c>
      <c r="P6" s="84">
        <f>IF(ISNUMBER(#REF!),":","")</f>
      </c>
      <c r="Q6" s="85">
        <f>IF(ISNUMBER(#REF!),#REF!,"")</f>
      </c>
      <c r="R6" s="83">
        <f>IF(ISNUMBER(#REF!),#REF!,"")</f>
      </c>
      <c r="S6" s="84">
        <f>IF(ISNUMBER(#REF!),":","")</f>
      </c>
      <c r="T6" s="86">
        <f>IF(ISNUMBER(#REF!),#REF!,"")</f>
      </c>
      <c r="U6" s="233">
        <v>1</v>
      </c>
      <c r="V6" s="235">
        <v>7</v>
      </c>
      <c r="W6" s="211" t="s">
        <v>47</v>
      </c>
      <c r="X6" s="213">
        <v>7</v>
      </c>
      <c r="Y6" s="215">
        <f>U6/$D$13</f>
        <v>0.5</v>
      </c>
      <c r="Z6" s="215">
        <f>(V6-X6)/$D$13</f>
        <v>0</v>
      </c>
      <c r="AA6" s="215">
        <f>V6/$D$13</f>
        <v>3.5</v>
      </c>
      <c r="AB6" s="217">
        <f>Y6*1000000+Z6*1000+AA6</f>
        <v>500003.5</v>
      </c>
      <c r="AC6" s="183">
        <v>0.5</v>
      </c>
      <c r="AD6" s="130">
        <v>0</v>
      </c>
      <c r="AE6" s="183">
        <v>3.5</v>
      </c>
      <c r="AF6" s="209">
        <v>2</v>
      </c>
    </row>
    <row r="7" spans="2:32" ht="12" customHeight="1">
      <c r="B7" s="220"/>
      <c r="C7" s="222"/>
      <c r="D7" s="224"/>
      <c r="E7" s="226"/>
      <c r="F7" s="93"/>
      <c r="G7" s="88">
        <f>IF(ISNUMBER(F7),":","")</f>
      </c>
      <c r="H7" s="94"/>
      <c r="I7" s="230"/>
      <c r="J7" s="231"/>
      <c r="K7" s="232"/>
      <c r="L7" s="87">
        <f>IF(ISNUMBER(K9),K9,"")</f>
      </c>
      <c r="M7" s="88">
        <f>IF(ISNUMBER(I9),":","")</f>
      </c>
      <c r="N7" s="89">
        <f>IF(ISNUMBER(I9),I9,"")</f>
      </c>
      <c r="O7" s="87">
        <f>IF(ISNUMBER(#REF!),#REF!,"")</f>
      </c>
      <c r="P7" s="88">
        <f>IF(ISNUMBER(#REF!),":","")</f>
      </c>
      <c r="Q7" s="89">
        <f>IF(ISNUMBER(#REF!),#REF!,"")</f>
      </c>
      <c r="R7" s="87">
        <f>IF(ISNUMBER(#REF!),#REF!,"")</f>
      </c>
      <c r="S7" s="88">
        <f>IF(ISNUMBER(#REF!),":","")</f>
      </c>
      <c r="T7" s="90">
        <f>IF(ISNUMBER(#REF!),#REF!,"")</f>
      </c>
      <c r="U7" s="234"/>
      <c r="V7" s="236"/>
      <c r="W7" s="212"/>
      <c r="X7" s="214"/>
      <c r="Y7" s="216"/>
      <c r="Z7" s="216"/>
      <c r="AA7" s="216"/>
      <c r="AB7" s="218"/>
      <c r="AC7" s="184"/>
      <c r="AD7" s="131"/>
      <c r="AE7" s="184"/>
      <c r="AF7" s="210"/>
    </row>
    <row r="8" spans="2:32" ht="18" customHeight="1">
      <c r="B8" s="219">
        <v>3</v>
      </c>
      <c r="C8" s="221">
        <f>SKUPINY!B33</f>
        <v>218</v>
      </c>
      <c r="D8" s="223" t="str">
        <f>SKUPINY!C33</f>
        <v>Bílá L.</v>
      </c>
      <c r="E8" s="225" t="str">
        <f>SKUPINY!D33</f>
        <v>DSS Hrabiny</v>
      </c>
      <c r="F8" s="91">
        <v>3</v>
      </c>
      <c r="G8" s="84" t="s">
        <v>47</v>
      </c>
      <c r="H8" s="92">
        <v>4</v>
      </c>
      <c r="I8" s="91">
        <v>3</v>
      </c>
      <c r="J8" s="84" t="s">
        <v>47</v>
      </c>
      <c r="K8" s="92">
        <v>4</v>
      </c>
      <c r="L8" s="227"/>
      <c r="M8" s="228"/>
      <c r="N8" s="229"/>
      <c r="O8" s="83">
        <f>IF(ISNUMBER(#REF!),#REF!,"")</f>
      </c>
      <c r="P8" s="84">
        <f>IF(ISNUMBER(#REF!),":","")</f>
      </c>
      <c r="Q8" s="85">
        <f>IF(ISNUMBER(#REF!),#REF!,"")</f>
      </c>
      <c r="R8" s="83">
        <f>IF(ISNUMBER(#REF!),#REF!,"")</f>
      </c>
      <c r="S8" s="84">
        <f>IF(ISNUMBER(#REF!),":","")</f>
      </c>
      <c r="T8" s="86">
        <f>IF(ISNUMBER(#REF!),#REF!,"")</f>
      </c>
      <c r="U8" s="233">
        <v>0</v>
      </c>
      <c r="V8" s="235">
        <v>6</v>
      </c>
      <c r="W8" s="211" t="s">
        <v>47</v>
      </c>
      <c r="X8" s="213">
        <v>8</v>
      </c>
      <c r="Y8" s="215">
        <f>U8/$D$13</f>
        <v>0</v>
      </c>
      <c r="Z8" s="215">
        <f>(V8-X8)/$D$13</f>
        <v>-1</v>
      </c>
      <c r="AA8" s="215">
        <f>V8/$D$13</f>
        <v>3</v>
      </c>
      <c r="AB8" s="217">
        <f>Y8*1000000+Z8*1000+AA8</f>
        <v>-997</v>
      </c>
      <c r="AC8" s="183">
        <v>0</v>
      </c>
      <c r="AD8" s="130">
        <v>-1</v>
      </c>
      <c r="AE8" s="183">
        <v>3</v>
      </c>
      <c r="AF8" s="209">
        <v>3</v>
      </c>
    </row>
    <row r="9" spans="2:32" ht="12" customHeight="1">
      <c r="B9" s="220"/>
      <c r="C9" s="222"/>
      <c r="D9" s="224"/>
      <c r="E9" s="226"/>
      <c r="F9" s="93"/>
      <c r="G9" s="88">
        <f>IF(ISNUMBER(F9),":","")</f>
      </c>
      <c r="H9" s="94"/>
      <c r="I9" s="95"/>
      <c r="J9" s="88">
        <f>IF(ISNUMBER(I9),":","")</f>
      </c>
      <c r="K9" s="94"/>
      <c r="L9" s="230"/>
      <c r="M9" s="231"/>
      <c r="N9" s="232"/>
      <c r="O9" s="87">
        <f>IF(ISNUMBER(#REF!),#REF!,"")</f>
      </c>
      <c r="P9" s="88">
        <f>IF(ISNUMBER(#REF!),":","")</f>
      </c>
      <c r="Q9" s="89">
        <f>IF(ISNUMBER(#REF!),#REF!,"")</f>
      </c>
      <c r="R9" s="87">
        <f>IF(ISNUMBER(#REF!),#REF!,"")</f>
      </c>
      <c r="S9" s="88">
        <f>IF(ISNUMBER(#REF!),":","")</f>
      </c>
      <c r="T9" s="90">
        <f>IF(ISNUMBER(#REF!),#REF!,"")</f>
      </c>
      <c r="U9" s="234"/>
      <c r="V9" s="236"/>
      <c r="W9" s="212"/>
      <c r="X9" s="214"/>
      <c r="Y9" s="216"/>
      <c r="Z9" s="216"/>
      <c r="AA9" s="216"/>
      <c r="AB9" s="218"/>
      <c r="AC9" s="184"/>
      <c r="AD9" s="131"/>
      <c r="AE9" s="184"/>
      <c r="AF9" s="210"/>
    </row>
    <row r="10" spans="2:32" ht="1.5" customHeight="1">
      <c r="B10" s="51"/>
      <c r="C10" s="51"/>
      <c r="D10" s="51"/>
      <c r="E10" s="51"/>
      <c r="F10" s="54"/>
      <c r="G10" s="51"/>
      <c r="H10" s="55"/>
      <c r="I10" s="56"/>
      <c r="J10" s="51"/>
      <c r="K10" s="56"/>
      <c r="L10" s="56"/>
      <c r="M10" s="51"/>
      <c r="N10" s="56"/>
      <c r="O10" s="56"/>
      <c r="P10" s="51"/>
      <c r="Q10" s="56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2:32" ht="12.75">
      <c r="B11" s="51"/>
      <c r="C11" s="57"/>
      <c r="D11" s="58" t="str">
        <f>IF(COUNT(F6,F8,#REF!,#REF!,I8,#REF!,#REF!,#REF!,#REF!,#REF!)=(D12*(D12-1))/2,"HOTOVO","Pokračuje")</f>
        <v>HOTOVO</v>
      </c>
      <c r="E11" s="51"/>
      <c r="F11" s="54"/>
      <c r="G11" s="51"/>
      <c r="H11" s="55"/>
      <c r="I11" s="56"/>
      <c r="J11" s="51"/>
      <c r="K11" s="56"/>
      <c r="L11" s="56"/>
      <c r="M11" s="51"/>
      <c r="N11" s="56"/>
      <c r="O11" s="56"/>
      <c r="P11" s="51"/>
      <c r="Q11" s="56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2:32" ht="2.25" customHeight="1">
      <c r="B12" s="51"/>
      <c r="C12" s="57"/>
      <c r="D12" s="57">
        <f>COUNT(C4:C9)</f>
        <v>3</v>
      </c>
      <c r="E12" s="51"/>
      <c r="F12" s="52"/>
      <c r="G12" s="51"/>
      <c r="H12" s="53"/>
      <c r="I12" s="51"/>
      <c r="J12" s="51"/>
      <c r="K12" s="51"/>
      <c r="L12" s="51"/>
      <c r="M12" s="51"/>
      <c r="N12" s="51"/>
      <c r="O12" s="51"/>
      <c r="P12" s="51"/>
      <c r="Q12" s="56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ht="21" customHeight="1">
      <c r="D13" s="46">
        <f>D12-1</f>
        <v>2</v>
      </c>
    </row>
    <row r="14" spans="4:32" ht="15" customHeight="1">
      <c r="D14" s="40" t="s">
        <v>48</v>
      </c>
      <c r="E14" s="192" t="str">
        <f>IF(ISTEXT(ÚDAJE!C10),ÚDAJE!C10,"")</f>
        <v>Herel Lukáš</v>
      </c>
      <c r="F14" s="193"/>
      <c r="G14" s="193"/>
      <c r="H14" s="193"/>
      <c r="I14" s="193"/>
      <c r="J14" s="193"/>
      <c r="K14" s="194"/>
      <c r="L14" s="59" t="s">
        <v>49</v>
      </c>
      <c r="M14" s="36"/>
      <c r="N14" s="36"/>
      <c r="P14" s="178" t="str">
        <f>IF(ISTEXT(ÚDAJE!C9),ÚDAJE!C9,"")</f>
        <v>Herel Lukáš</v>
      </c>
      <c r="Q14" s="179"/>
      <c r="R14" s="179"/>
      <c r="S14" s="179"/>
      <c r="T14" s="179"/>
      <c r="U14" s="180"/>
      <c r="V14" s="60" t="s">
        <v>50</v>
      </c>
      <c r="AE14" s="195">
        <f>IF(ISNUMBER(ÚDAJE!C11),ÚDAJE!C11,"")</f>
        <v>42469</v>
      </c>
      <c r="AF14" s="196"/>
    </row>
    <row r="16" spans="4:31" ht="12.75" customHeight="1">
      <c r="D16" s="154" t="s">
        <v>51</v>
      </c>
      <c r="E16" s="155"/>
      <c r="F16" s="155"/>
      <c r="G16" s="155"/>
      <c r="H16" s="155"/>
      <c r="I16" s="155"/>
      <c r="J16" s="155"/>
      <c r="K16" s="155"/>
      <c r="L16" s="155"/>
      <c r="M16" s="156"/>
      <c r="N16" s="61"/>
      <c r="O16" s="197" t="s">
        <v>2</v>
      </c>
      <c r="P16" s="198"/>
      <c r="Q16" s="198"/>
      <c r="R16" s="198"/>
      <c r="S16" s="198"/>
      <c r="T16" s="198"/>
      <c r="U16" s="198"/>
      <c r="V16" s="203">
        <f>IF(ISNUMBER(ÚDAJE!D8),ÚDAJE!D8,"")</f>
        <v>2</v>
      </c>
      <c r="W16" s="203"/>
      <c r="X16" s="203"/>
      <c r="Y16" s="203"/>
      <c r="Z16" s="203"/>
      <c r="AA16" s="203"/>
      <c r="AB16" s="203"/>
      <c r="AC16" s="203"/>
      <c r="AD16" s="203"/>
      <c r="AE16" s="204"/>
    </row>
    <row r="17" spans="4:31" ht="12.75" customHeight="1">
      <c r="D17" s="157"/>
      <c r="E17" s="158"/>
      <c r="F17" s="158"/>
      <c r="G17" s="158"/>
      <c r="H17" s="158"/>
      <c r="I17" s="158"/>
      <c r="J17" s="158"/>
      <c r="K17" s="158"/>
      <c r="L17" s="158"/>
      <c r="M17" s="159"/>
      <c r="N17" s="61"/>
      <c r="O17" s="199"/>
      <c r="P17" s="200"/>
      <c r="Q17" s="200"/>
      <c r="R17" s="200"/>
      <c r="S17" s="200"/>
      <c r="T17" s="200"/>
      <c r="U17" s="200"/>
      <c r="V17" s="205"/>
      <c r="W17" s="205"/>
      <c r="X17" s="205"/>
      <c r="Y17" s="205"/>
      <c r="Z17" s="205"/>
      <c r="AA17" s="205"/>
      <c r="AB17" s="205"/>
      <c r="AC17" s="205"/>
      <c r="AD17" s="205"/>
      <c r="AE17" s="206"/>
    </row>
    <row r="18" spans="4:31" ht="12.75" customHeight="1">
      <c r="D18" s="157"/>
      <c r="E18" s="158"/>
      <c r="F18" s="158"/>
      <c r="G18" s="158"/>
      <c r="H18" s="158"/>
      <c r="I18" s="158"/>
      <c r="J18" s="158"/>
      <c r="K18" s="158"/>
      <c r="L18" s="158"/>
      <c r="M18" s="159"/>
      <c r="N18" s="61"/>
      <c r="O18" s="199"/>
      <c r="P18" s="200"/>
      <c r="Q18" s="200"/>
      <c r="R18" s="200"/>
      <c r="S18" s="200"/>
      <c r="T18" s="200"/>
      <c r="U18" s="200"/>
      <c r="V18" s="205"/>
      <c r="W18" s="205"/>
      <c r="X18" s="205"/>
      <c r="Y18" s="205"/>
      <c r="Z18" s="205"/>
      <c r="AA18" s="205"/>
      <c r="AB18" s="205"/>
      <c r="AC18" s="205"/>
      <c r="AD18" s="205"/>
      <c r="AE18" s="206"/>
    </row>
    <row r="19" spans="4:31" ht="12.75" customHeight="1">
      <c r="D19" s="157"/>
      <c r="E19" s="158"/>
      <c r="F19" s="158"/>
      <c r="G19" s="158"/>
      <c r="H19" s="158"/>
      <c r="I19" s="158"/>
      <c r="J19" s="158"/>
      <c r="K19" s="158"/>
      <c r="L19" s="158"/>
      <c r="M19" s="159"/>
      <c r="N19" s="61"/>
      <c r="O19" s="199"/>
      <c r="P19" s="200"/>
      <c r="Q19" s="200"/>
      <c r="R19" s="200"/>
      <c r="S19" s="200"/>
      <c r="T19" s="200"/>
      <c r="U19" s="200"/>
      <c r="V19" s="205"/>
      <c r="W19" s="205"/>
      <c r="X19" s="205"/>
      <c r="Y19" s="205"/>
      <c r="Z19" s="205"/>
      <c r="AA19" s="205"/>
      <c r="AB19" s="205"/>
      <c r="AC19" s="205"/>
      <c r="AD19" s="205"/>
      <c r="AE19" s="206"/>
    </row>
    <row r="20" spans="4:31" ht="12.75" customHeight="1">
      <c r="D20" s="157"/>
      <c r="E20" s="158"/>
      <c r="F20" s="158"/>
      <c r="G20" s="158"/>
      <c r="H20" s="158"/>
      <c r="I20" s="158"/>
      <c r="J20" s="158"/>
      <c r="K20" s="158"/>
      <c r="L20" s="158"/>
      <c r="M20" s="159"/>
      <c r="N20" s="61"/>
      <c r="O20" s="199"/>
      <c r="P20" s="200"/>
      <c r="Q20" s="200"/>
      <c r="R20" s="200"/>
      <c r="S20" s="200"/>
      <c r="T20" s="200"/>
      <c r="U20" s="200"/>
      <c r="V20" s="205"/>
      <c r="W20" s="205"/>
      <c r="X20" s="205"/>
      <c r="Y20" s="205"/>
      <c r="Z20" s="205"/>
      <c r="AA20" s="205"/>
      <c r="AB20" s="205"/>
      <c r="AC20" s="205"/>
      <c r="AD20" s="205"/>
      <c r="AE20" s="206"/>
    </row>
    <row r="21" spans="4:31" ht="12.75" customHeight="1">
      <c r="D21" s="157"/>
      <c r="E21" s="158"/>
      <c r="F21" s="158"/>
      <c r="G21" s="158"/>
      <c r="H21" s="158"/>
      <c r="I21" s="158"/>
      <c r="J21" s="158"/>
      <c r="K21" s="158"/>
      <c r="L21" s="158"/>
      <c r="M21" s="159"/>
      <c r="N21" s="61"/>
      <c r="O21" s="199"/>
      <c r="P21" s="200"/>
      <c r="Q21" s="200"/>
      <c r="R21" s="200"/>
      <c r="S21" s="200"/>
      <c r="T21" s="200"/>
      <c r="U21" s="200"/>
      <c r="V21" s="205"/>
      <c r="W21" s="205"/>
      <c r="X21" s="205"/>
      <c r="Y21" s="205"/>
      <c r="Z21" s="205"/>
      <c r="AA21" s="205"/>
      <c r="AB21" s="205"/>
      <c r="AC21" s="205"/>
      <c r="AD21" s="205"/>
      <c r="AE21" s="206"/>
    </row>
    <row r="22" spans="4:31" ht="12.75" customHeight="1">
      <c r="D22" s="157"/>
      <c r="E22" s="158"/>
      <c r="F22" s="158"/>
      <c r="G22" s="158"/>
      <c r="H22" s="158"/>
      <c r="I22" s="158"/>
      <c r="J22" s="158"/>
      <c r="K22" s="158"/>
      <c r="L22" s="158"/>
      <c r="M22" s="159"/>
      <c r="N22" s="61"/>
      <c r="O22" s="199"/>
      <c r="P22" s="200"/>
      <c r="Q22" s="200"/>
      <c r="R22" s="200"/>
      <c r="S22" s="200"/>
      <c r="T22" s="200"/>
      <c r="U22" s="200"/>
      <c r="V22" s="205"/>
      <c r="W22" s="205"/>
      <c r="X22" s="205"/>
      <c r="Y22" s="205"/>
      <c r="Z22" s="205"/>
      <c r="AA22" s="205"/>
      <c r="AB22" s="205"/>
      <c r="AC22" s="205"/>
      <c r="AD22" s="205"/>
      <c r="AE22" s="206"/>
    </row>
    <row r="23" spans="4:31" ht="12.75" customHeight="1">
      <c r="D23" s="157"/>
      <c r="E23" s="158"/>
      <c r="F23" s="158"/>
      <c r="G23" s="158"/>
      <c r="H23" s="158"/>
      <c r="I23" s="158"/>
      <c r="J23" s="158"/>
      <c r="K23" s="158"/>
      <c r="L23" s="158"/>
      <c r="M23" s="159"/>
      <c r="N23" s="61"/>
      <c r="O23" s="201"/>
      <c r="P23" s="202"/>
      <c r="Q23" s="202"/>
      <c r="R23" s="202"/>
      <c r="S23" s="202"/>
      <c r="T23" s="202"/>
      <c r="U23" s="202"/>
      <c r="V23" s="207"/>
      <c r="W23" s="207"/>
      <c r="X23" s="207"/>
      <c r="Y23" s="207"/>
      <c r="Z23" s="207"/>
      <c r="AA23" s="207"/>
      <c r="AB23" s="207"/>
      <c r="AC23" s="207"/>
      <c r="AD23" s="207"/>
      <c r="AE23" s="208"/>
    </row>
    <row r="24" spans="4:31" ht="12.75" customHeight="1">
      <c r="D24" s="160"/>
      <c r="E24" s="161"/>
      <c r="F24" s="161"/>
      <c r="G24" s="161"/>
      <c r="H24" s="161"/>
      <c r="I24" s="161"/>
      <c r="J24" s="161"/>
      <c r="K24" s="161"/>
      <c r="L24" s="161"/>
      <c r="M24" s="162"/>
      <c r="N24" s="62"/>
      <c r="O24" s="189" t="s">
        <v>52</v>
      </c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1"/>
    </row>
    <row r="36" ht="12.75" customHeight="1"/>
  </sheetData>
  <sheetProtection selectLockedCells="1" selectUnlockedCells="1"/>
  <mergeCells count="62">
    <mergeCell ref="AC6:AC7"/>
    <mergeCell ref="AC8:AC9"/>
    <mergeCell ref="B1:C1"/>
    <mergeCell ref="F3:H3"/>
    <mergeCell ref="I3:K3"/>
    <mergeCell ref="L3:N3"/>
    <mergeCell ref="O3:Q3"/>
    <mergeCell ref="R3:T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E4:AE5"/>
    <mergeCell ref="AF4:AF5"/>
    <mergeCell ref="AC4:AC5"/>
    <mergeCell ref="B6:B7"/>
    <mergeCell ref="C6:C7"/>
    <mergeCell ref="D6:D7"/>
    <mergeCell ref="E6:E7"/>
    <mergeCell ref="I6:K7"/>
    <mergeCell ref="U6:U7"/>
    <mergeCell ref="V6:V7"/>
    <mergeCell ref="W6:W7"/>
    <mergeCell ref="X6:X7"/>
    <mergeCell ref="Y6:Y7"/>
    <mergeCell ref="Z6:Z7"/>
    <mergeCell ref="AA6:AA7"/>
    <mergeCell ref="AB6:AB7"/>
    <mergeCell ref="AE6:AE7"/>
    <mergeCell ref="AF6:AF7"/>
    <mergeCell ref="B8:B9"/>
    <mergeCell ref="C8:C9"/>
    <mergeCell ref="D8:D9"/>
    <mergeCell ref="E8:E9"/>
    <mergeCell ref="L8:N9"/>
    <mergeCell ref="U8:U9"/>
    <mergeCell ref="V8:V9"/>
    <mergeCell ref="AE8:AE9"/>
    <mergeCell ref="AF8:AF9"/>
    <mergeCell ref="W8:W9"/>
    <mergeCell ref="X8:X9"/>
    <mergeCell ref="Y8:Y9"/>
    <mergeCell ref="Z8:Z9"/>
    <mergeCell ref="AA8:AA9"/>
    <mergeCell ref="AB8:AB9"/>
    <mergeCell ref="O24:AE24"/>
    <mergeCell ref="E14:K14"/>
    <mergeCell ref="P14:U14"/>
    <mergeCell ref="AE14:AF14"/>
    <mergeCell ref="O16:U23"/>
    <mergeCell ref="V16:AE23"/>
    <mergeCell ref="D16:M24"/>
  </mergeCells>
  <conditionalFormatting sqref="D11">
    <cfRule type="cellIs" priority="1" dxfId="18" operator="equal" stopIfTrue="1">
      <formula>"Pokračuje"</formula>
    </cfRule>
    <cfRule type="cellIs" priority="2" dxfId="19" operator="equal" stopIfTrue="1">
      <formula>"HOTOVO"</formula>
    </cfRule>
  </conditionalFormatting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1:AF24"/>
  <sheetViews>
    <sheetView zoomScalePageLayoutView="0" workbookViewId="0" topLeftCell="A1">
      <selection activeCell="AF8" sqref="AF8:AF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7.875" style="0" customWidth="1"/>
    <col min="6" max="6" width="3.75390625" style="49" customWidth="1"/>
    <col min="7" max="7" width="1.75390625" style="0" customWidth="1"/>
    <col min="8" max="8" width="3.75390625" style="50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75390625" style="0" customWidth="1"/>
    <col min="25" max="28" width="0" style="0" hidden="1" customWidth="1"/>
    <col min="30" max="31" width="10.75390625" style="0" customWidth="1"/>
    <col min="32" max="32" width="11.25390625" style="0" customWidth="1"/>
  </cols>
  <sheetData>
    <row r="1" spans="2:32" ht="20.25">
      <c r="B1" s="176"/>
      <c r="C1" s="176"/>
      <c r="D1" s="75" t="s">
        <v>72</v>
      </c>
      <c r="E1" s="76"/>
      <c r="F1" s="77"/>
      <c r="G1" s="76"/>
      <c r="H1" s="78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2:32" ht="12.75">
      <c r="B2" s="76"/>
      <c r="C2" s="76"/>
      <c r="D2" s="76"/>
      <c r="E2" s="76"/>
      <c r="F2" s="77"/>
      <c r="G2" s="76"/>
      <c r="H2" s="7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2:32" ht="12.75">
      <c r="B3" s="79"/>
      <c r="C3" s="121" t="s">
        <v>9</v>
      </c>
      <c r="D3" s="121" t="s">
        <v>12</v>
      </c>
      <c r="E3" s="121" t="s">
        <v>13</v>
      </c>
      <c r="F3" s="188">
        <v>1</v>
      </c>
      <c r="G3" s="186"/>
      <c r="H3" s="237"/>
      <c r="I3" s="188">
        <v>2</v>
      </c>
      <c r="J3" s="186"/>
      <c r="K3" s="237"/>
      <c r="L3" s="188">
        <v>3</v>
      </c>
      <c r="M3" s="186"/>
      <c r="N3" s="237"/>
      <c r="O3" s="188">
        <v>4</v>
      </c>
      <c r="P3" s="186"/>
      <c r="Q3" s="237"/>
      <c r="R3" s="188">
        <v>5</v>
      </c>
      <c r="S3" s="186"/>
      <c r="T3" s="187"/>
      <c r="U3" s="81" t="s">
        <v>41</v>
      </c>
      <c r="V3" s="188" t="s">
        <v>42</v>
      </c>
      <c r="W3" s="186"/>
      <c r="X3" s="237"/>
      <c r="Y3" s="121" t="s">
        <v>43</v>
      </c>
      <c r="Z3" s="121" t="s">
        <v>44</v>
      </c>
      <c r="AA3" s="121" t="s">
        <v>45</v>
      </c>
      <c r="AB3" s="121"/>
      <c r="AC3" s="82" t="s">
        <v>94</v>
      </c>
      <c r="AD3" s="82" t="s">
        <v>95</v>
      </c>
      <c r="AE3" s="82" t="s">
        <v>135</v>
      </c>
      <c r="AF3" s="82" t="s">
        <v>46</v>
      </c>
    </row>
    <row r="4" spans="2:32" ht="15.75">
      <c r="B4" s="219">
        <v>1</v>
      </c>
      <c r="C4" s="221">
        <v>209</v>
      </c>
      <c r="D4" s="223" t="s">
        <v>102</v>
      </c>
      <c r="E4" s="225" t="s">
        <v>103</v>
      </c>
      <c r="F4" s="227"/>
      <c r="G4" s="228"/>
      <c r="H4" s="229"/>
      <c r="I4" s="83">
        <v>13</v>
      </c>
      <c r="J4" s="84" t="s">
        <v>47</v>
      </c>
      <c r="K4" s="85">
        <v>0</v>
      </c>
      <c r="L4" s="83">
        <v>13</v>
      </c>
      <c r="M4" s="84" t="s">
        <v>47</v>
      </c>
      <c r="N4" s="85">
        <v>0</v>
      </c>
      <c r="O4" s="83">
        <f>IF(ISNUMBER(#REF!),#REF!,"")</f>
      </c>
      <c r="P4" s="84">
        <f>IF(ISNUMBER(#REF!),":","")</f>
      </c>
      <c r="Q4" s="85">
        <f>IF(ISNUMBER(#REF!),#REF!,"")</f>
      </c>
      <c r="R4" s="83">
        <f>IF(ISNUMBER(#REF!),#REF!,"")</f>
      </c>
      <c r="S4" s="84">
        <f>IF(ISNUMBER(#REF!),":","")</f>
      </c>
      <c r="T4" s="86">
        <f>IF(ISNUMBER(#REF!),#REF!,"")</f>
      </c>
      <c r="U4" s="233">
        <v>2</v>
      </c>
      <c r="V4" s="235">
        <v>26</v>
      </c>
      <c r="W4" s="211" t="s">
        <v>47</v>
      </c>
      <c r="X4" s="213">
        <v>0</v>
      </c>
      <c r="Y4" s="215">
        <f>U4/$D$13</f>
        <v>1</v>
      </c>
      <c r="Z4" s="215">
        <f>(V4-X4)/$D$13</f>
        <v>13</v>
      </c>
      <c r="AA4" s="215">
        <f>V4/$D$13</f>
        <v>13</v>
      </c>
      <c r="AB4" s="217">
        <f>Y4*1000000+Z4*1000+AA4</f>
        <v>1013013</v>
      </c>
      <c r="AC4" s="183">
        <v>1</v>
      </c>
      <c r="AD4" s="183">
        <v>13</v>
      </c>
      <c r="AE4" s="130">
        <v>13</v>
      </c>
      <c r="AF4" s="209">
        <v>1</v>
      </c>
    </row>
    <row r="5" spans="2:32" ht="15.75">
      <c r="B5" s="220"/>
      <c r="C5" s="222"/>
      <c r="D5" s="224"/>
      <c r="E5" s="226"/>
      <c r="F5" s="230"/>
      <c r="G5" s="231"/>
      <c r="H5" s="232"/>
      <c r="I5" s="87">
        <f>IF(ISNUMBER(H7),H7,"")</f>
      </c>
      <c r="J5" s="88">
        <f>IF(ISNUMBER(F7),":","")</f>
      </c>
      <c r="K5" s="89">
        <f>IF(ISNUMBER(F7),F7,"")</f>
      </c>
      <c r="L5" s="87">
        <f>IF(ISNUMBER(H9),H9,"")</f>
      </c>
      <c r="M5" s="88">
        <f>IF(ISNUMBER(F9),":","")</f>
      </c>
      <c r="N5" s="89">
        <f>IF(ISNUMBER(F9),F9,"")</f>
      </c>
      <c r="O5" s="87">
        <f>IF(ISNUMBER(#REF!),#REF!,"")</f>
      </c>
      <c r="P5" s="88">
        <f>IF(ISNUMBER(#REF!),":","")</f>
      </c>
      <c r="Q5" s="89">
        <f>IF(ISNUMBER(#REF!),#REF!,"")</f>
      </c>
      <c r="R5" s="87">
        <f>IF(ISNUMBER(#REF!),#REF!,"")</f>
      </c>
      <c r="S5" s="88">
        <f>IF(ISNUMBER(#REF!),":","")</f>
      </c>
      <c r="T5" s="90">
        <f>IF(ISNUMBER(#REF!),#REF!,"")</f>
      </c>
      <c r="U5" s="234"/>
      <c r="V5" s="236"/>
      <c r="W5" s="212"/>
      <c r="X5" s="214"/>
      <c r="Y5" s="216"/>
      <c r="Z5" s="216"/>
      <c r="AA5" s="216"/>
      <c r="AB5" s="218"/>
      <c r="AC5" s="184"/>
      <c r="AD5" s="184"/>
      <c r="AE5" s="131"/>
      <c r="AF5" s="210"/>
    </row>
    <row r="6" spans="2:32" ht="15.75">
      <c r="B6" s="219">
        <v>2</v>
      </c>
      <c r="C6" s="221">
        <v>214</v>
      </c>
      <c r="D6" s="223" t="s">
        <v>129</v>
      </c>
      <c r="E6" s="225" t="s">
        <v>71</v>
      </c>
      <c r="F6" s="91">
        <v>0</v>
      </c>
      <c r="G6" s="84" t="s">
        <v>47</v>
      </c>
      <c r="H6" s="92">
        <v>13</v>
      </c>
      <c r="I6" s="227"/>
      <c r="J6" s="228"/>
      <c r="K6" s="229"/>
      <c r="L6" s="83">
        <v>13</v>
      </c>
      <c r="M6" s="84" t="s">
        <v>47</v>
      </c>
      <c r="N6" s="85">
        <v>0</v>
      </c>
      <c r="O6" s="83"/>
      <c r="P6" s="84">
        <f>IF(ISNUMBER(#REF!),":","")</f>
      </c>
      <c r="Q6" s="85">
        <f>IF(ISNUMBER(#REF!),#REF!,"")</f>
      </c>
      <c r="R6" s="83">
        <f>IF(ISNUMBER(#REF!),#REF!,"")</f>
      </c>
      <c r="S6" s="84">
        <f>IF(ISNUMBER(#REF!),":","")</f>
      </c>
      <c r="T6" s="86">
        <f>IF(ISNUMBER(#REF!),#REF!,"")</f>
      </c>
      <c r="U6" s="233">
        <v>1</v>
      </c>
      <c r="V6" s="235">
        <v>13</v>
      </c>
      <c r="W6" s="211" t="s">
        <v>47</v>
      </c>
      <c r="X6" s="213">
        <v>13</v>
      </c>
      <c r="Y6" s="215">
        <f>U6/$D$13</f>
        <v>0.5</v>
      </c>
      <c r="Z6" s="215">
        <f>(V6-X6)/$D$13</f>
        <v>0</v>
      </c>
      <c r="AA6" s="215">
        <f>V6/$D$13</f>
        <v>6.5</v>
      </c>
      <c r="AB6" s="217">
        <f>Y6*1000000+Z6*1000+AA6</f>
        <v>500006.5</v>
      </c>
      <c r="AC6" s="183">
        <v>0.5</v>
      </c>
      <c r="AD6" s="183">
        <v>0</v>
      </c>
      <c r="AE6" s="130">
        <v>6.5</v>
      </c>
      <c r="AF6" s="209">
        <v>2</v>
      </c>
    </row>
    <row r="7" spans="2:32" ht="15.75">
      <c r="B7" s="220"/>
      <c r="C7" s="222"/>
      <c r="D7" s="224"/>
      <c r="E7" s="226"/>
      <c r="F7" s="93"/>
      <c r="G7" s="88">
        <f>IF(ISNUMBER(F7),":","")</f>
      </c>
      <c r="H7" s="94"/>
      <c r="I7" s="230"/>
      <c r="J7" s="231"/>
      <c r="K7" s="232"/>
      <c r="L7" s="87">
        <f>IF(ISNUMBER(K9),K9,"")</f>
      </c>
      <c r="M7" s="88">
        <f>IF(ISNUMBER(I9),":","")</f>
      </c>
      <c r="N7" s="89">
        <f>IF(ISNUMBER(I9),I9,"")</f>
      </c>
      <c r="O7" s="87">
        <f>IF(ISNUMBER(#REF!),#REF!,"")</f>
      </c>
      <c r="P7" s="88">
        <f>IF(ISNUMBER(#REF!),":","")</f>
      </c>
      <c r="Q7" s="89">
        <f>IF(ISNUMBER(#REF!),#REF!,"")</f>
      </c>
      <c r="R7" s="87">
        <f>IF(ISNUMBER(#REF!),#REF!,"")</f>
      </c>
      <c r="S7" s="88">
        <f>IF(ISNUMBER(#REF!),":","")</f>
      </c>
      <c r="T7" s="90">
        <f>IF(ISNUMBER(#REF!),#REF!,"")</f>
      </c>
      <c r="U7" s="234"/>
      <c r="V7" s="236"/>
      <c r="W7" s="212"/>
      <c r="X7" s="214"/>
      <c r="Y7" s="216"/>
      <c r="Z7" s="216"/>
      <c r="AA7" s="216"/>
      <c r="AB7" s="218"/>
      <c r="AC7" s="184"/>
      <c r="AD7" s="184"/>
      <c r="AE7" s="131"/>
      <c r="AF7" s="210"/>
    </row>
    <row r="8" spans="2:32" ht="15.75">
      <c r="B8" s="219">
        <v>3</v>
      </c>
      <c r="C8" s="221">
        <v>205</v>
      </c>
      <c r="D8" s="223" t="s">
        <v>130</v>
      </c>
      <c r="E8" s="225" t="str">
        <f>SKUPINY!D33</f>
        <v>DSS Hrabiny</v>
      </c>
      <c r="F8" s="91">
        <v>0</v>
      </c>
      <c r="G8" s="84" t="s">
        <v>47</v>
      </c>
      <c r="H8" s="92">
        <v>13</v>
      </c>
      <c r="I8" s="91">
        <v>0</v>
      </c>
      <c r="J8" s="84" t="s">
        <v>47</v>
      </c>
      <c r="K8" s="92">
        <v>13</v>
      </c>
      <c r="L8" s="227"/>
      <c r="M8" s="228"/>
      <c r="N8" s="229"/>
      <c r="O8" s="83">
        <f>IF(ISNUMBER(#REF!),#REF!,"")</f>
      </c>
      <c r="P8" s="84">
        <f>IF(ISNUMBER(#REF!),":","")</f>
      </c>
      <c r="Q8" s="85">
        <f>IF(ISNUMBER(#REF!),#REF!,"")</f>
      </c>
      <c r="R8" s="83">
        <f>IF(ISNUMBER(#REF!),#REF!,"")</f>
      </c>
      <c r="S8" s="84">
        <f>IF(ISNUMBER(#REF!),":","")</f>
      </c>
      <c r="T8" s="86">
        <f>IF(ISNUMBER(#REF!),#REF!,"")</f>
      </c>
      <c r="U8" s="233">
        <v>0</v>
      </c>
      <c r="V8" s="235">
        <v>0</v>
      </c>
      <c r="W8" s="211" t="s">
        <v>47</v>
      </c>
      <c r="X8" s="213">
        <v>26</v>
      </c>
      <c r="Y8" s="215">
        <f>U8/$D$13</f>
        <v>0</v>
      </c>
      <c r="Z8" s="215">
        <f>(V8-X8)/$D$13</f>
        <v>-13</v>
      </c>
      <c r="AA8" s="215">
        <f>V8/$D$13</f>
        <v>0</v>
      </c>
      <c r="AB8" s="217">
        <f>Y8*1000000+Z8*1000+AA8</f>
        <v>-13000</v>
      </c>
      <c r="AC8" s="183">
        <v>0</v>
      </c>
      <c r="AD8" s="183">
        <v>-13</v>
      </c>
      <c r="AE8" s="130">
        <v>0</v>
      </c>
      <c r="AF8" s="209">
        <v>3</v>
      </c>
    </row>
    <row r="9" spans="2:32" ht="15.75">
      <c r="B9" s="220"/>
      <c r="C9" s="222"/>
      <c r="D9" s="224"/>
      <c r="E9" s="226"/>
      <c r="F9" s="93"/>
      <c r="G9" s="88">
        <f>IF(ISNUMBER(F9),":","")</f>
      </c>
      <c r="H9" s="94"/>
      <c r="I9" s="95"/>
      <c r="J9" s="88">
        <f>IF(ISNUMBER(I9),":","")</f>
      </c>
      <c r="K9" s="94"/>
      <c r="L9" s="230"/>
      <c r="M9" s="231"/>
      <c r="N9" s="232"/>
      <c r="O9" s="87">
        <f>IF(ISNUMBER(#REF!),#REF!,"")</f>
      </c>
      <c r="P9" s="88">
        <f>IF(ISNUMBER(#REF!),":","")</f>
      </c>
      <c r="Q9" s="89">
        <f>IF(ISNUMBER(#REF!),#REF!,"")</f>
      </c>
      <c r="R9" s="87">
        <f>IF(ISNUMBER(#REF!),#REF!,"")</f>
      </c>
      <c r="S9" s="88">
        <f>IF(ISNUMBER(#REF!),":","")</f>
      </c>
      <c r="T9" s="90">
        <f>IF(ISNUMBER(#REF!),#REF!,"")</f>
      </c>
      <c r="U9" s="234"/>
      <c r="V9" s="236"/>
      <c r="W9" s="212"/>
      <c r="X9" s="214"/>
      <c r="Y9" s="216"/>
      <c r="Z9" s="216"/>
      <c r="AA9" s="216"/>
      <c r="AB9" s="218"/>
      <c r="AC9" s="184"/>
      <c r="AD9" s="184"/>
      <c r="AE9" s="131"/>
      <c r="AF9" s="210"/>
    </row>
    <row r="10" spans="2:32" ht="12.75">
      <c r="B10" s="51"/>
      <c r="C10" s="51"/>
      <c r="D10" s="51"/>
      <c r="E10" s="51"/>
      <c r="F10" s="54"/>
      <c r="G10" s="51"/>
      <c r="H10" s="55"/>
      <c r="I10" s="56"/>
      <c r="J10" s="51"/>
      <c r="K10" s="56"/>
      <c r="L10" s="56"/>
      <c r="M10" s="51"/>
      <c r="N10" s="56"/>
      <c r="O10" s="56"/>
      <c r="P10" s="51"/>
      <c r="Q10" s="56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2:32" ht="12.75">
      <c r="B11" s="51"/>
      <c r="C11" s="57"/>
      <c r="D11" s="58" t="str">
        <f>IF(COUNT(F6,F8,#REF!,#REF!,I8,#REF!,#REF!,#REF!,#REF!,#REF!)=(D12*(D12-1))/2,"HOTOVO","Pokračuje")</f>
        <v>HOTOVO</v>
      </c>
      <c r="E11" s="51"/>
      <c r="F11" s="54"/>
      <c r="G11" s="51"/>
      <c r="H11" s="55"/>
      <c r="I11" s="56"/>
      <c r="J11" s="51"/>
      <c r="K11" s="56"/>
      <c r="L11" s="56"/>
      <c r="M11" s="51"/>
      <c r="N11" s="56"/>
      <c r="O11" s="56"/>
      <c r="P11" s="51"/>
      <c r="Q11" s="56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2:32" ht="12.75">
      <c r="B12" s="51"/>
      <c r="C12" s="57"/>
      <c r="D12" s="57">
        <f>COUNT(C4:C9)</f>
        <v>3</v>
      </c>
      <c r="E12" s="51"/>
      <c r="F12" s="52"/>
      <c r="G12" s="51"/>
      <c r="H12" s="53"/>
      <c r="I12" s="51"/>
      <c r="J12" s="51"/>
      <c r="K12" s="51"/>
      <c r="L12" s="51"/>
      <c r="M12" s="51"/>
      <c r="N12" s="51"/>
      <c r="O12" s="51"/>
      <c r="P12" s="51"/>
      <c r="Q12" s="56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ht="12.75">
      <c r="D13" s="46">
        <f>D12-1</f>
        <v>2</v>
      </c>
    </row>
    <row r="14" spans="4:32" ht="12.75">
      <c r="D14" s="40" t="s">
        <v>48</v>
      </c>
      <c r="E14" s="192" t="str">
        <f>IF(ISTEXT(ÚDAJE!C10),ÚDAJE!C10,"")</f>
        <v>Herel Lukáš</v>
      </c>
      <c r="F14" s="193"/>
      <c r="G14" s="193"/>
      <c r="H14" s="193"/>
      <c r="I14" s="193"/>
      <c r="J14" s="193"/>
      <c r="K14" s="194"/>
      <c r="L14" s="59" t="s">
        <v>49</v>
      </c>
      <c r="M14" s="36"/>
      <c r="N14" s="36"/>
      <c r="P14" s="178" t="str">
        <f>IF(ISTEXT(ÚDAJE!C9),ÚDAJE!C9,"")</f>
        <v>Herel Lukáš</v>
      </c>
      <c r="Q14" s="179"/>
      <c r="R14" s="179"/>
      <c r="S14" s="179"/>
      <c r="T14" s="179"/>
      <c r="U14" s="180"/>
      <c r="V14" s="60" t="s">
        <v>50</v>
      </c>
      <c r="AD14" s="195">
        <f>IF(ISNUMBER(ÚDAJE!C11),ÚDAJE!C11,"")</f>
        <v>42469</v>
      </c>
      <c r="AE14" s="257"/>
      <c r="AF14" s="196"/>
    </row>
    <row r="16" spans="4:31" ht="12.75" customHeight="1">
      <c r="D16" s="154" t="s">
        <v>51</v>
      </c>
      <c r="E16" s="155"/>
      <c r="F16" s="155"/>
      <c r="G16" s="155"/>
      <c r="H16" s="155"/>
      <c r="I16" s="155"/>
      <c r="J16" s="155"/>
      <c r="K16" s="155"/>
      <c r="L16" s="155"/>
      <c r="M16" s="156"/>
      <c r="N16" s="61"/>
      <c r="O16" s="197" t="s">
        <v>2</v>
      </c>
      <c r="P16" s="198"/>
      <c r="Q16" s="198"/>
      <c r="R16" s="198"/>
      <c r="S16" s="198"/>
      <c r="T16" s="198"/>
      <c r="U16" s="198"/>
      <c r="V16" s="203">
        <f>IF(ISNUMBER(ÚDAJE!D8),ÚDAJE!D8,"")</f>
        <v>2</v>
      </c>
      <c r="W16" s="203"/>
      <c r="X16" s="203"/>
      <c r="Y16" s="203"/>
      <c r="Z16" s="203"/>
      <c r="AA16" s="203"/>
      <c r="AB16" s="203"/>
      <c r="AC16" s="203"/>
      <c r="AD16" s="204"/>
      <c r="AE16" s="132"/>
    </row>
    <row r="17" spans="4:31" ht="12.75" customHeight="1">
      <c r="D17" s="157"/>
      <c r="E17" s="158"/>
      <c r="F17" s="158"/>
      <c r="G17" s="158"/>
      <c r="H17" s="158"/>
      <c r="I17" s="158"/>
      <c r="J17" s="158"/>
      <c r="K17" s="158"/>
      <c r="L17" s="158"/>
      <c r="M17" s="159"/>
      <c r="N17" s="61"/>
      <c r="O17" s="199"/>
      <c r="P17" s="200"/>
      <c r="Q17" s="200"/>
      <c r="R17" s="200"/>
      <c r="S17" s="200"/>
      <c r="T17" s="200"/>
      <c r="U17" s="200"/>
      <c r="V17" s="205"/>
      <c r="W17" s="205"/>
      <c r="X17" s="205"/>
      <c r="Y17" s="205"/>
      <c r="Z17" s="205"/>
      <c r="AA17" s="205"/>
      <c r="AB17" s="205"/>
      <c r="AC17" s="205"/>
      <c r="AD17" s="206"/>
      <c r="AE17" s="132"/>
    </row>
    <row r="18" spans="4:31" ht="12.75" customHeight="1">
      <c r="D18" s="157"/>
      <c r="E18" s="158"/>
      <c r="F18" s="158"/>
      <c r="G18" s="158"/>
      <c r="H18" s="158"/>
      <c r="I18" s="158"/>
      <c r="J18" s="158"/>
      <c r="K18" s="158"/>
      <c r="L18" s="158"/>
      <c r="M18" s="159"/>
      <c r="N18" s="61"/>
      <c r="O18" s="199"/>
      <c r="P18" s="200"/>
      <c r="Q18" s="200"/>
      <c r="R18" s="200"/>
      <c r="S18" s="200"/>
      <c r="T18" s="200"/>
      <c r="U18" s="200"/>
      <c r="V18" s="205"/>
      <c r="W18" s="205"/>
      <c r="X18" s="205"/>
      <c r="Y18" s="205"/>
      <c r="Z18" s="205"/>
      <c r="AA18" s="205"/>
      <c r="AB18" s="205"/>
      <c r="AC18" s="205"/>
      <c r="AD18" s="206"/>
      <c r="AE18" s="132"/>
    </row>
    <row r="19" spans="4:31" ht="12.75" customHeight="1">
      <c r="D19" s="157"/>
      <c r="E19" s="158"/>
      <c r="F19" s="158"/>
      <c r="G19" s="158"/>
      <c r="H19" s="158"/>
      <c r="I19" s="158"/>
      <c r="J19" s="158"/>
      <c r="K19" s="158"/>
      <c r="L19" s="158"/>
      <c r="M19" s="159"/>
      <c r="N19" s="61"/>
      <c r="O19" s="199"/>
      <c r="P19" s="200"/>
      <c r="Q19" s="200"/>
      <c r="R19" s="200"/>
      <c r="S19" s="200"/>
      <c r="T19" s="200"/>
      <c r="U19" s="200"/>
      <c r="V19" s="205"/>
      <c r="W19" s="205"/>
      <c r="X19" s="205"/>
      <c r="Y19" s="205"/>
      <c r="Z19" s="205"/>
      <c r="AA19" s="205"/>
      <c r="AB19" s="205"/>
      <c r="AC19" s="205"/>
      <c r="AD19" s="206"/>
      <c r="AE19" s="132"/>
    </row>
    <row r="20" spans="4:31" ht="12.75" customHeight="1">
      <c r="D20" s="157"/>
      <c r="E20" s="158"/>
      <c r="F20" s="158"/>
      <c r="G20" s="158"/>
      <c r="H20" s="158"/>
      <c r="I20" s="158"/>
      <c r="J20" s="158"/>
      <c r="K20" s="158"/>
      <c r="L20" s="158"/>
      <c r="M20" s="159"/>
      <c r="N20" s="61"/>
      <c r="O20" s="199"/>
      <c r="P20" s="200"/>
      <c r="Q20" s="200"/>
      <c r="R20" s="200"/>
      <c r="S20" s="200"/>
      <c r="T20" s="200"/>
      <c r="U20" s="200"/>
      <c r="V20" s="205"/>
      <c r="W20" s="205"/>
      <c r="X20" s="205"/>
      <c r="Y20" s="205"/>
      <c r="Z20" s="205"/>
      <c r="AA20" s="205"/>
      <c r="AB20" s="205"/>
      <c r="AC20" s="205"/>
      <c r="AD20" s="206"/>
      <c r="AE20" s="132"/>
    </row>
    <row r="21" spans="4:31" ht="12.75" customHeight="1">
      <c r="D21" s="157"/>
      <c r="E21" s="158"/>
      <c r="F21" s="158"/>
      <c r="G21" s="158"/>
      <c r="H21" s="158"/>
      <c r="I21" s="158"/>
      <c r="J21" s="158"/>
      <c r="K21" s="158"/>
      <c r="L21" s="158"/>
      <c r="M21" s="159"/>
      <c r="N21" s="61"/>
      <c r="O21" s="199"/>
      <c r="P21" s="200"/>
      <c r="Q21" s="200"/>
      <c r="R21" s="200"/>
      <c r="S21" s="200"/>
      <c r="T21" s="200"/>
      <c r="U21" s="200"/>
      <c r="V21" s="205"/>
      <c r="W21" s="205"/>
      <c r="X21" s="205"/>
      <c r="Y21" s="205"/>
      <c r="Z21" s="205"/>
      <c r="AA21" s="205"/>
      <c r="AB21" s="205"/>
      <c r="AC21" s="205"/>
      <c r="AD21" s="206"/>
      <c r="AE21" s="132"/>
    </row>
    <row r="22" spans="4:31" ht="12.75" customHeight="1">
      <c r="D22" s="157"/>
      <c r="E22" s="158"/>
      <c r="F22" s="158"/>
      <c r="G22" s="158"/>
      <c r="H22" s="158"/>
      <c r="I22" s="158"/>
      <c r="J22" s="158"/>
      <c r="K22" s="158"/>
      <c r="L22" s="158"/>
      <c r="M22" s="159"/>
      <c r="N22" s="61"/>
      <c r="O22" s="199"/>
      <c r="P22" s="200"/>
      <c r="Q22" s="200"/>
      <c r="R22" s="200"/>
      <c r="S22" s="200"/>
      <c r="T22" s="200"/>
      <c r="U22" s="200"/>
      <c r="V22" s="205"/>
      <c r="W22" s="205"/>
      <c r="X22" s="205"/>
      <c r="Y22" s="205"/>
      <c r="Z22" s="205"/>
      <c r="AA22" s="205"/>
      <c r="AB22" s="205"/>
      <c r="AC22" s="205"/>
      <c r="AD22" s="206"/>
      <c r="AE22" s="132"/>
    </row>
    <row r="23" spans="4:31" ht="12.75" customHeight="1">
      <c r="D23" s="157"/>
      <c r="E23" s="158"/>
      <c r="F23" s="158"/>
      <c r="G23" s="158"/>
      <c r="H23" s="158"/>
      <c r="I23" s="158"/>
      <c r="J23" s="158"/>
      <c r="K23" s="158"/>
      <c r="L23" s="158"/>
      <c r="M23" s="159"/>
      <c r="N23" s="61"/>
      <c r="O23" s="201"/>
      <c r="P23" s="202"/>
      <c r="Q23" s="202"/>
      <c r="R23" s="202"/>
      <c r="S23" s="202"/>
      <c r="T23" s="202"/>
      <c r="U23" s="202"/>
      <c r="V23" s="207"/>
      <c r="W23" s="207"/>
      <c r="X23" s="207"/>
      <c r="Y23" s="207"/>
      <c r="Z23" s="207"/>
      <c r="AA23" s="207"/>
      <c r="AB23" s="207"/>
      <c r="AC23" s="207"/>
      <c r="AD23" s="208"/>
      <c r="AE23" s="132"/>
    </row>
    <row r="24" spans="4:31" ht="12.75" customHeight="1">
      <c r="D24" s="160"/>
      <c r="E24" s="161"/>
      <c r="F24" s="161"/>
      <c r="G24" s="161"/>
      <c r="H24" s="161"/>
      <c r="I24" s="161"/>
      <c r="J24" s="161"/>
      <c r="K24" s="161"/>
      <c r="L24" s="161"/>
      <c r="M24" s="162"/>
      <c r="N24" s="62"/>
      <c r="O24" s="189" t="s">
        <v>52</v>
      </c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  <c r="AE24" s="258"/>
    </row>
  </sheetData>
  <sheetProtection/>
  <mergeCells count="62">
    <mergeCell ref="AC6:AC7"/>
    <mergeCell ref="AC8:AC9"/>
    <mergeCell ref="AD8:AD9"/>
    <mergeCell ref="AF8:AF9"/>
    <mergeCell ref="E14:K14"/>
    <mergeCell ref="P14:U14"/>
    <mergeCell ref="AD14:AF14"/>
    <mergeCell ref="AB6:AB7"/>
    <mergeCell ref="AD6:AD7"/>
    <mergeCell ref="AF6:AF7"/>
    <mergeCell ref="D16:M24"/>
    <mergeCell ref="O16:U23"/>
    <mergeCell ref="V16:AD23"/>
    <mergeCell ref="O24:AD24"/>
    <mergeCell ref="W8:W9"/>
    <mergeCell ref="X8:X9"/>
    <mergeCell ref="Y8:Y9"/>
    <mergeCell ref="Z8:Z9"/>
    <mergeCell ref="AA8:AA9"/>
    <mergeCell ref="AB8:AB9"/>
    <mergeCell ref="B8:B9"/>
    <mergeCell ref="C8:C9"/>
    <mergeCell ref="D8:D9"/>
    <mergeCell ref="E8:E9"/>
    <mergeCell ref="L8:N9"/>
    <mergeCell ref="U8:U9"/>
    <mergeCell ref="V8:V9"/>
    <mergeCell ref="V6:V7"/>
    <mergeCell ref="W6:W7"/>
    <mergeCell ref="X6:X7"/>
    <mergeCell ref="Y6:Y7"/>
    <mergeCell ref="Z6:Z7"/>
    <mergeCell ref="AA6:AA7"/>
    <mergeCell ref="B6:B7"/>
    <mergeCell ref="C6:C7"/>
    <mergeCell ref="D6:D7"/>
    <mergeCell ref="E6:E7"/>
    <mergeCell ref="I6:K7"/>
    <mergeCell ref="U6:U7"/>
    <mergeCell ref="Y4:Y5"/>
    <mergeCell ref="Z4:Z5"/>
    <mergeCell ref="AA4:AA5"/>
    <mergeCell ref="AB4:AB5"/>
    <mergeCell ref="AD4:AD5"/>
    <mergeCell ref="AF4:AF5"/>
    <mergeCell ref="AC4:AC5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R3:T3"/>
    <mergeCell ref="O3:Q3"/>
    <mergeCell ref="B1:C1"/>
    <mergeCell ref="F3:H3"/>
    <mergeCell ref="I3:K3"/>
    <mergeCell ref="L3:N3"/>
  </mergeCells>
  <conditionalFormatting sqref="D11">
    <cfRule type="cellIs" priority="1" dxfId="18" operator="equal" stopIfTrue="1">
      <formula>"Pokračuje"</formula>
    </cfRule>
    <cfRule type="cellIs" priority="2" dxfId="19" operator="equal" stopIfTrue="1">
      <formula>"HOTOVO"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1:AE24"/>
  <sheetViews>
    <sheetView zoomScalePageLayoutView="0" workbookViewId="0" topLeftCell="A1">
      <selection activeCell="AE8" sqref="AE8:AE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7.875" style="0" customWidth="1"/>
    <col min="6" max="6" width="3.75390625" style="49" customWidth="1"/>
    <col min="7" max="7" width="1.75390625" style="0" customWidth="1"/>
    <col min="8" max="8" width="3.75390625" style="50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75390625" style="0" customWidth="1"/>
    <col min="25" max="28" width="0" style="0" hidden="1" customWidth="1"/>
    <col min="30" max="30" width="10.75390625" style="0" customWidth="1"/>
    <col min="31" max="31" width="11.25390625" style="0" customWidth="1"/>
  </cols>
  <sheetData>
    <row r="1" spans="2:31" ht="20.25">
      <c r="B1" s="176"/>
      <c r="C1" s="176"/>
      <c r="D1" s="75" t="s">
        <v>118</v>
      </c>
      <c r="E1" s="76"/>
      <c r="F1" s="77"/>
      <c r="G1" s="76"/>
      <c r="H1" s="78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2:31" ht="12.75">
      <c r="B2" s="76"/>
      <c r="C2" s="76"/>
      <c r="D2" s="76"/>
      <c r="E2" s="76"/>
      <c r="F2" s="77"/>
      <c r="G2" s="76"/>
      <c r="H2" s="7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2.75">
      <c r="B3" s="79"/>
      <c r="C3" s="127" t="s">
        <v>9</v>
      </c>
      <c r="D3" s="127" t="s">
        <v>12</v>
      </c>
      <c r="E3" s="127" t="s">
        <v>13</v>
      </c>
      <c r="F3" s="188">
        <v>1</v>
      </c>
      <c r="G3" s="186"/>
      <c r="H3" s="237"/>
      <c r="I3" s="188">
        <v>2</v>
      </c>
      <c r="J3" s="186"/>
      <c r="K3" s="237"/>
      <c r="L3" s="188">
        <v>3</v>
      </c>
      <c r="M3" s="186"/>
      <c r="N3" s="237"/>
      <c r="O3" s="188">
        <v>4</v>
      </c>
      <c r="P3" s="186"/>
      <c r="Q3" s="237"/>
      <c r="R3" s="188">
        <v>5</v>
      </c>
      <c r="S3" s="186"/>
      <c r="T3" s="187"/>
      <c r="U3" s="81" t="s">
        <v>41</v>
      </c>
      <c r="V3" s="188" t="s">
        <v>42</v>
      </c>
      <c r="W3" s="186"/>
      <c r="X3" s="237"/>
      <c r="Y3" s="127" t="s">
        <v>43</v>
      </c>
      <c r="Z3" s="127" t="s">
        <v>44</v>
      </c>
      <c r="AA3" s="127" t="s">
        <v>45</v>
      </c>
      <c r="AB3" s="127"/>
      <c r="AC3" s="82" t="s">
        <v>94</v>
      </c>
      <c r="AD3" s="82" t="s">
        <v>95</v>
      </c>
      <c r="AE3" s="82" t="s">
        <v>46</v>
      </c>
    </row>
    <row r="4" spans="2:31" ht="15.75">
      <c r="B4" s="219">
        <v>1</v>
      </c>
      <c r="C4" s="221">
        <v>209</v>
      </c>
      <c r="D4" s="223" t="s">
        <v>131</v>
      </c>
      <c r="E4" s="225" t="s">
        <v>71</v>
      </c>
      <c r="F4" s="227"/>
      <c r="G4" s="228"/>
      <c r="H4" s="229"/>
      <c r="I4" s="83">
        <v>2</v>
      </c>
      <c r="J4" s="84" t="s">
        <v>47</v>
      </c>
      <c r="K4" s="85">
        <v>4</v>
      </c>
      <c r="L4" s="83">
        <v>12</v>
      </c>
      <c r="M4" s="84" t="s">
        <v>47</v>
      </c>
      <c r="N4" s="85">
        <v>2</v>
      </c>
      <c r="O4" s="83">
        <f>IF(ISNUMBER(#REF!),#REF!,"")</f>
      </c>
      <c r="P4" s="84">
        <f>IF(ISNUMBER(#REF!),":","")</f>
      </c>
      <c r="Q4" s="85">
        <f>IF(ISNUMBER(#REF!),#REF!,"")</f>
      </c>
      <c r="R4" s="83">
        <f>IF(ISNUMBER(#REF!),#REF!,"")</f>
      </c>
      <c r="S4" s="84">
        <f>IF(ISNUMBER(#REF!),":","")</f>
      </c>
      <c r="T4" s="86">
        <f>IF(ISNUMBER(#REF!),#REF!,"")</f>
      </c>
      <c r="U4" s="233">
        <v>1</v>
      </c>
      <c r="V4" s="235">
        <v>14</v>
      </c>
      <c r="W4" s="211" t="s">
        <v>47</v>
      </c>
      <c r="X4" s="213">
        <v>6</v>
      </c>
      <c r="Y4" s="215">
        <f>U4/$D$13</f>
        <v>0.5</v>
      </c>
      <c r="Z4" s="215">
        <f>(V4-X4)/$D$13</f>
        <v>4</v>
      </c>
      <c r="AA4" s="215">
        <f>V4/$D$13</f>
        <v>7</v>
      </c>
      <c r="AB4" s="217">
        <f>Y4*1000000+Z4*1000+AA4</f>
        <v>504007</v>
      </c>
      <c r="AC4" s="183">
        <v>0.5</v>
      </c>
      <c r="AD4" s="183">
        <v>4</v>
      </c>
      <c r="AE4" s="209">
        <v>2</v>
      </c>
    </row>
    <row r="5" spans="2:31" ht="12.75">
      <c r="B5" s="220"/>
      <c r="C5" s="222"/>
      <c r="D5" s="224"/>
      <c r="E5" s="226"/>
      <c r="F5" s="230"/>
      <c r="G5" s="231"/>
      <c r="H5" s="232"/>
      <c r="I5" s="87">
        <f>IF(ISNUMBER(H7),H7,"")</f>
      </c>
      <c r="J5" s="88">
        <f>IF(ISNUMBER(F7),":","")</f>
      </c>
      <c r="K5" s="89">
        <f>IF(ISNUMBER(F7),F7,"")</f>
      </c>
      <c r="L5" s="87">
        <f>IF(ISNUMBER(H9),H9,"")</f>
      </c>
      <c r="M5" s="88"/>
      <c r="N5" s="89">
        <f>IF(ISNUMBER(F9),F9,"")</f>
      </c>
      <c r="O5" s="87">
        <f>IF(ISNUMBER(#REF!),#REF!,"")</f>
      </c>
      <c r="P5" s="88">
        <f>IF(ISNUMBER(#REF!),":","")</f>
      </c>
      <c r="Q5" s="89">
        <f>IF(ISNUMBER(#REF!),#REF!,"")</f>
      </c>
      <c r="R5" s="87">
        <f>IF(ISNUMBER(#REF!),#REF!,"")</f>
      </c>
      <c r="S5" s="88">
        <f>IF(ISNUMBER(#REF!),":","")</f>
      </c>
      <c r="T5" s="90">
        <f>IF(ISNUMBER(#REF!),#REF!,"")</f>
      </c>
      <c r="U5" s="234"/>
      <c r="V5" s="236"/>
      <c r="W5" s="212"/>
      <c r="X5" s="214"/>
      <c r="Y5" s="216"/>
      <c r="Z5" s="216"/>
      <c r="AA5" s="216"/>
      <c r="AB5" s="218"/>
      <c r="AC5" s="184"/>
      <c r="AD5" s="184"/>
      <c r="AE5" s="210"/>
    </row>
    <row r="6" spans="2:31" ht="15.75">
      <c r="B6" s="219">
        <v>2</v>
      </c>
      <c r="C6" s="221">
        <v>214</v>
      </c>
      <c r="D6" s="223" t="s">
        <v>125</v>
      </c>
      <c r="E6" s="225" t="s">
        <v>132</v>
      </c>
      <c r="F6" s="91">
        <v>4</v>
      </c>
      <c r="G6" s="84" t="s">
        <v>47</v>
      </c>
      <c r="H6" s="92">
        <v>2</v>
      </c>
      <c r="I6" s="227"/>
      <c r="J6" s="228"/>
      <c r="K6" s="229"/>
      <c r="L6" s="83">
        <v>13</v>
      </c>
      <c r="M6" s="84" t="s">
        <v>47</v>
      </c>
      <c r="N6" s="85">
        <v>0</v>
      </c>
      <c r="O6" s="83"/>
      <c r="P6" s="84">
        <f>IF(ISNUMBER(#REF!),":","")</f>
      </c>
      <c r="Q6" s="85">
        <f>IF(ISNUMBER(#REF!),#REF!,"")</f>
      </c>
      <c r="R6" s="83">
        <f>IF(ISNUMBER(#REF!),#REF!,"")</f>
      </c>
      <c r="S6" s="84">
        <f>IF(ISNUMBER(#REF!),":","")</f>
      </c>
      <c r="T6" s="86">
        <f>IF(ISNUMBER(#REF!),#REF!,"")</f>
      </c>
      <c r="U6" s="233">
        <v>2</v>
      </c>
      <c r="V6" s="235">
        <v>17</v>
      </c>
      <c r="W6" s="211" t="s">
        <v>47</v>
      </c>
      <c r="X6" s="213">
        <v>2</v>
      </c>
      <c r="Y6" s="215">
        <f>U6/$D$13</f>
        <v>1</v>
      </c>
      <c r="Z6" s="215">
        <f>(V6-X6)/$D$13</f>
        <v>7.5</v>
      </c>
      <c r="AA6" s="215">
        <f>V6/$D$13</f>
        <v>8.5</v>
      </c>
      <c r="AB6" s="217">
        <f>Y6*1000000+Z6*1000+AA6</f>
        <v>1007508.5</v>
      </c>
      <c r="AC6" s="183">
        <v>1</v>
      </c>
      <c r="AD6" s="183">
        <v>7.5</v>
      </c>
      <c r="AE6" s="209">
        <v>1</v>
      </c>
    </row>
    <row r="7" spans="2:31" ht="12.75">
      <c r="B7" s="220"/>
      <c r="C7" s="222"/>
      <c r="D7" s="224"/>
      <c r="E7" s="226"/>
      <c r="F7" s="93"/>
      <c r="G7" s="88">
        <f>IF(ISNUMBER(F7),":","")</f>
      </c>
      <c r="H7" s="94"/>
      <c r="I7" s="230"/>
      <c r="J7" s="231"/>
      <c r="K7" s="232"/>
      <c r="L7" s="87">
        <f>IF(ISNUMBER(K9),K9,"")</f>
      </c>
      <c r="M7" s="88">
        <f>IF(ISNUMBER(I9),":","")</f>
      </c>
      <c r="N7" s="89">
        <f>IF(ISNUMBER(I9),I9,"")</f>
      </c>
      <c r="O7" s="87">
        <f>IF(ISNUMBER(#REF!),#REF!,"")</f>
      </c>
      <c r="P7" s="88">
        <f>IF(ISNUMBER(#REF!),":","")</f>
      </c>
      <c r="Q7" s="89">
        <f>IF(ISNUMBER(#REF!),#REF!,"")</f>
      </c>
      <c r="R7" s="87">
        <f>IF(ISNUMBER(#REF!),#REF!,"")</f>
      </c>
      <c r="S7" s="88">
        <f>IF(ISNUMBER(#REF!),":","")</f>
      </c>
      <c r="T7" s="90">
        <f>IF(ISNUMBER(#REF!),#REF!,"")</f>
      </c>
      <c r="U7" s="234"/>
      <c r="V7" s="236"/>
      <c r="W7" s="212"/>
      <c r="X7" s="214"/>
      <c r="Y7" s="216"/>
      <c r="Z7" s="216"/>
      <c r="AA7" s="216"/>
      <c r="AB7" s="218"/>
      <c r="AC7" s="184"/>
      <c r="AD7" s="184"/>
      <c r="AE7" s="210"/>
    </row>
    <row r="8" spans="2:31" ht="15.75">
      <c r="B8" s="219">
        <v>3</v>
      </c>
      <c r="C8" s="221">
        <v>205</v>
      </c>
      <c r="D8" s="223" t="s">
        <v>126</v>
      </c>
      <c r="E8" s="225" t="s">
        <v>96</v>
      </c>
      <c r="F8" s="91">
        <v>2</v>
      </c>
      <c r="G8" s="84" t="s">
        <v>47</v>
      </c>
      <c r="H8" s="92">
        <v>12</v>
      </c>
      <c r="I8" s="91">
        <v>0</v>
      </c>
      <c r="J8" s="84" t="s">
        <v>47</v>
      </c>
      <c r="K8" s="92">
        <v>13</v>
      </c>
      <c r="L8" s="227"/>
      <c r="M8" s="228"/>
      <c r="N8" s="229"/>
      <c r="O8" s="83">
        <f>IF(ISNUMBER(#REF!),#REF!,"")</f>
      </c>
      <c r="P8" s="84">
        <f>IF(ISNUMBER(#REF!),":","")</f>
      </c>
      <c r="Q8" s="85">
        <f>IF(ISNUMBER(#REF!),#REF!,"")</f>
      </c>
      <c r="R8" s="83">
        <f>IF(ISNUMBER(#REF!),#REF!,"")</f>
      </c>
      <c r="S8" s="84">
        <f>IF(ISNUMBER(#REF!),":","")</f>
      </c>
      <c r="T8" s="86">
        <f>IF(ISNUMBER(#REF!),#REF!,"")</f>
      </c>
      <c r="U8" s="233">
        <v>0</v>
      </c>
      <c r="V8" s="235">
        <v>2</v>
      </c>
      <c r="W8" s="211" t="s">
        <v>47</v>
      </c>
      <c r="X8" s="213">
        <v>26</v>
      </c>
      <c r="Y8" s="215">
        <f>U8/$D$13</f>
        <v>0</v>
      </c>
      <c r="Z8" s="215">
        <f>(V8-X8)/$D$13</f>
        <v>-12</v>
      </c>
      <c r="AA8" s="215">
        <f>V8/$D$13</f>
        <v>1</v>
      </c>
      <c r="AB8" s="217">
        <f>Y8*1000000+Z8*1000+AA8</f>
        <v>-11999</v>
      </c>
      <c r="AC8" s="183">
        <v>0</v>
      </c>
      <c r="AD8" s="183">
        <v>-12</v>
      </c>
      <c r="AE8" s="209">
        <v>3</v>
      </c>
    </row>
    <row r="9" spans="2:31" ht="12.75">
      <c r="B9" s="220"/>
      <c r="C9" s="222"/>
      <c r="D9" s="224"/>
      <c r="E9" s="226"/>
      <c r="F9" s="93"/>
      <c r="G9" s="88">
        <f>IF(ISNUMBER(F9),":","")</f>
      </c>
      <c r="H9" s="94"/>
      <c r="I9" s="95"/>
      <c r="J9" s="88">
        <f>IF(ISNUMBER(I9),":","")</f>
      </c>
      <c r="K9" s="94"/>
      <c r="L9" s="230"/>
      <c r="M9" s="231"/>
      <c r="N9" s="232"/>
      <c r="O9" s="87">
        <f>IF(ISNUMBER(#REF!),#REF!,"")</f>
      </c>
      <c r="P9" s="88">
        <f>IF(ISNUMBER(#REF!),":","")</f>
      </c>
      <c r="Q9" s="89">
        <f>IF(ISNUMBER(#REF!),#REF!,"")</f>
      </c>
      <c r="R9" s="87">
        <f>IF(ISNUMBER(#REF!),#REF!,"")</f>
      </c>
      <c r="S9" s="88">
        <f>IF(ISNUMBER(#REF!),":","")</f>
      </c>
      <c r="T9" s="90">
        <f>IF(ISNUMBER(#REF!),#REF!,"")</f>
      </c>
      <c r="U9" s="234"/>
      <c r="V9" s="236"/>
      <c r="W9" s="212"/>
      <c r="X9" s="214"/>
      <c r="Y9" s="216"/>
      <c r="Z9" s="216"/>
      <c r="AA9" s="216"/>
      <c r="AB9" s="218"/>
      <c r="AC9" s="184"/>
      <c r="AD9" s="184"/>
      <c r="AE9" s="210"/>
    </row>
    <row r="10" spans="2:31" ht="12.75">
      <c r="B10" s="51"/>
      <c r="C10" s="51"/>
      <c r="D10" s="51"/>
      <c r="E10" s="51"/>
      <c r="F10" s="54"/>
      <c r="G10" s="51"/>
      <c r="H10" s="55"/>
      <c r="I10" s="56"/>
      <c r="J10" s="51"/>
      <c r="K10" s="56"/>
      <c r="L10" s="56"/>
      <c r="M10" s="51"/>
      <c r="N10" s="56"/>
      <c r="O10" s="56"/>
      <c r="P10" s="51"/>
      <c r="Q10" s="56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2:31" ht="12.75">
      <c r="B11" s="51"/>
      <c r="C11" s="57"/>
      <c r="D11" s="58" t="str">
        <f>IF(COUNT(F6,F8,#REF!,#REF!,I8,#REF!,#REF!,#REF!,#REF!,#REF!)=(D12*(D12-1))/2,"HOTOVO","Pokračuje")</f>
        <v>HOTOVO</v>
      </c>
      <c r="E11" s="51"/>
      <c r="F11" s="54"/>
      <c r="G11" s="51"/>
      <c r="H11" s="55"/>
      <c r="I11" s="56"/>
      <c r="J11" s="51"/>
      <c r="K11" s="56"/>
      <c r="L11" s="56"/>
      <c r="M11" s="51"/>
      <c r="N11" s="56"/>
      <c r="O11" s="56"/>
      <c r="P11" s="51"/>
      <c r="Q11" s="56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2:31" ht="12.75">
      <c r="B12" s="51"/>
      <c r="C12" s="57"/>
      <c r="D12" s="57">
        <f>COUNT(C4:C9)</f>
        <v>3</v>
      </c>
      <c r="E12" s="51"/>
      <c r="F12" s="52"/>
      <c r="G12" s="51"/>
      <c r="H12" s="53"/>
      <c r="I12" s="51"/>
      <c r="J12" s="51"/>
      <c r="K12" s="51"/>
      <c r="L12" s="51"/>
      <c r="M12" s="51"/>
      <c r="N12" s="51"/>
      <c r="O12" s="51"/>
      <c r="P12" s="51"/>
      <c r="Q12" s="56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ht="12.75">
      <c r="D13" s="46">
        <f>D12-1</f>
        <v>2</v>
      </c>
    </row>
    <row r="14" spans="4:31" ht="12.75">
      <c r="D14" s="40" t="s">
        <v>48</v>
      </c>
      <c r="E14" s="192" t="str">
        <f>IF(ISTEXT(ÚDAJE!C10),ÚDAJE!C10,"")</f>
        <v>Herel Lukáš</v>
      </c>
      <c r="F14" s="193"/>
      <c r="G14" s="193"/>
      <c r="H14" s="193"/>
      <c r="I14" s="193"/>
      <c r="J14" s="193"/>
      <c r="K14" s="194"/>
      <c r="L14" s="59" t="s">
        <v>49</v>
      </c>
      <c r="M14" s="36"/>
      <c r="N14" s="36"/>
      <c r="P14" s="178" t="str">
        <f>IF(ISTEXT(ÚDAJE!C9),ÚDAJE!C9,"")</f>
        <v>Herel Lukáš</v>
      </c>
      <c r="Q14" s="179"/>
      <c r="R14" s="179"/>
      <c r="S14" s="179"/>
      <c r="T14" s="179"/>
      <c r="U14" s="180"/>
      <c r="V14" s="60" t="s">
        <v>50</v>
      </c>
      <c r="AD14" s="195">
        <f>IF(ISNUMBER(ÚDAJE!C11),ÚDAJE!C11,"")</f>
        <v>42469</v>
      </c>
      <c r="AE14" s="196"/>
    </row>
    <row r="16" spans="4:30" ht="12.75" customHeight="1">
      <c r="D16" s="154" t="s">
        <v>51</v>
      </c>
      <c r="E16" s="155"/>
      <c r="F16" s="155"/>
      <c r="G16" s="155"/>
      <c r="H16" s="155"/>
      <c r="I16" s="155"/>
      <c r="J16" s="155"/>
      <c r="K16" s="155"/>
      <c r="L16" s="155"/>
      <c r="M16" s="156"/>
      <c r="N16" s="61"/>
      <c r="O16" s="197" t="s">
        <v>2</v>
      </c>
      <c r="P16" s="198"/>
      <c r="Q16" s="198"/>
      <c r="R16" s="198"/>
      <c r="S16" s="198"/>
      <c r="T16" s="198"/>
      <c r="U16" s="198"/>
      <c r="V16" s="203">
        <f>IF(ISNUMBER(ÚDAJE!D8),ÚDAJE!D8,"")</f>
        <v>2</v>
      </c>
      <c r="W16" s="203"/>
      <c r="X16" s="203"/>
      <c r="Y16" s="203"/>
      <c r="Z16" s="203"/>
      <c r="AA16" s="203"/>
      <c r="AB16" s="203"/>
      <c r="AC16" s="203"/>
      <c r="AD16" s="204"/>
    </row>
    <row r="17" spans="4:30" ht="12.75" customHeight="1">
      <c r="D17" s="157"/>
      <c r="E17" s="158"/>
      <c r="F17" s="158"/>
      <c r="G17" s="158"/>
      <c r="H17" s="158"/>
      <c r="I17" s="158"/>
      <c r="J17" s="158"/>
      <c r="K17" s="158"/>
      <c r="L17" s="158"/>
      <c r="M17" s="159"/>
      <c r="N17" s="61"/>
      <c r="O17" s="199"/>
      <c r="P17" s="200"/>
      <c r="Q17" s="200"/>
      <c r="R17" s="200"/>
      <c r="S17" s="200"/>
      <c r="T17" s="200"/>
      <c r="U17" s="200"/>
      <c r="V17" s="205"/>
      <c r="W17" s="205"/>
      <c r="X17" s="205"/>
      <c r="Y17" s="205"/>
      <c r="Z17" s="205"/>
      <c r="AA17" s="205"/>
      <c r="AB17" s="205"/>
      <c r="AC17" s="205"/>
      <c r="AD17" s="206"/>
    </row>
    <row r="18" spans="4:30" ht="12.75" customHeight="1">
      <c r="D18" s="157"/>
      <c r="E18" s="158"/>
      <c r="F18" s="158"/>
      <c r="G18" s="158"/>
      <c r="H18" s="158"/>
      <c r="I18" s="158"/>
      <c r="J18" s="158"/>
      <c r="K18" s="158"/>
      <c r="L18" s="158"/>
      <c r="M18" s="159"/>
      <c r="N18" s="61"/>
      <c r="O18" s="199"/>
      <c r="P18" s="200"/>
      <c r="Q18" s="200"/>
      <c r="R18" s="200"/>
      <c r="S18" s="200"/>
      <c r="T18" s="200"/>
      <c r="U18" s="200"/>
      <c r="V18" s="205"/>
      <c r="W18" s="205"/>
      <c r="X18" s="205"/>
      <c r="Y18" s="205"/>
      <c r="Z18" s="205"/>
      <c r="AA18" s="205"/>
      <c r="AB18" s="205"/>
      <c r="AC18" s="205"/>
      <c r="AD18" s="206"/>
    </row>
    <row r="19" spans="4:30" ht="12.75" customHeight="1">
      <c r="D19" s="157"/>
      <c r="E19" s="158"/>
      <c r="F19" s="158"/>
      <c r="G19" s="158"/>
      <c r="H19" s="158"/>
      <c r="I19" s="158"/>
      <c r="J19" s="158"/>
      <c r="K19" s="158"/>
      <c r="L19" s="158"/>
      <c r="M19" s="159"/>
      <c r="N19" s="61"/>
      <c r="O19" s="199"/>
      <c r="P19" s="200"/>
      <c r="Q19" s="200"/>
      <c r="R19" s="200"/>
      <c r="S19" s="200"/>
      <c r="T19" s="200"/>
      <c r="U19" s="200"/>
      <c r="V19" s="205"/>
      <c r="W19" s="205"/>
      <c r="X19" s="205"/>
      <c r="Y19" s="205"/>
      <c r="Z19" s="205"/>
      <c r="AA19" s="205"/>
      <c r="AB19" s="205"/>
      <c r="AC19" s="205"/>
      <c r="AD19" s="206"/>
    </row>
    <row r="20" spans="4:30" ht="12.75" customHeight="1">
      <c r="D20" s="157"/>
      <c r="E20" s="158"/>
      <c r="F20" s="158"/>
      <c r="G20" s="158"/>
      <c r="H20" s="158"/>
      <c r="I20" s="158"/>
      <c r="J20" s="158"/>
      <c r="K20" s="158"/>
      <c r="L20" s="158"/>
      <c r="M20" s="159"/>
      <c r="N20" s="61"/>
      <c r="O20" s="199"/>
      <c r="P20" s="200"/>
      <c r="Q20" s="200"/>
      <c r="R20" s="200"/>
      <c r="S20" s="200"/>
      <c r="T20" s="200"/>
      <c r="U20" s="200"/>
      <c r="V20" s="205"/>
      <c r="W20" s="205"/>
      <c r="X20" s="205"/>
      <c r="Y20" s="205"/>
      <c r="Z20" s="205"/>
      <c r="AA20" s="205"/>
      <c r="AB20" s="205"/>
      <c r="AC20" s="205"/>
      <c r="AD20" s="206"/>
    </row>
    <row r="21" spans="4:30" ht="12.75" customHeight="1">
      <c r="D21" s="157"/>
      <c r="E21" s="158"/>
      <c r="F21" s="158"/>
      <c r="G21" s="158"/>
      <c r="H21" s="158"/>
      <c r="I21" s="158"/>
      <c r="J21" s="158"/>
      <c r="K21" s="158"/>
      <c r="L21" s="158"/>
      <c r="M21" s="159"/>
      <c r="N21" s="61"/>
      <c r="O21" s="199"/>
      <c r="P21" s="200"/>
      <c r="Q21" s="200"/>
      <c r="R21" s="200"/>
      <c r="S21" s="200"/>
      <c r="T21" s="200"/>
      <c r="U21" s="200"/>
      <c r="V21" s="205"/>
      <c r="W21" s="205"/>
      <c r="X21" s="205"/>
      <c r="Y21" s="205"/>
      <c r="Z21" s="205"/>
      <c r="AA21" s="205"/>
      <c r="AB21" s="205"/>
      <c r="AC21" s="205"/>
      <c r="AD21" s="206"/>
    </row>
    <row r="22" spans="4:30" ht="12.75" customHeight="1">
      <c r="D22" s="157"/>
      <c r="E22" s="158"/>
      <c r="F22" s="158"/>
      <c r="G22" s="158"/>
      <c r="H22" s="158"/>
      <c r="I22" s="158"/>
      <c r="J22" s="158"/>
      <c r="K22" s="158"/>
      <c r="L22" s="158"/>
      <c r="M22" s="159"/>
      <c r="N22" s="61"/>
      <c r="O22" s="199"/>
      <c r="P22" s="200"/>
      <c r="Q22" s="200"/>
      <c r="R22" s="200"/>
      <c r="S22" s="200"/>
      <c r="T22" s="200"/>
      <c r="U22" s="200"/>
      <c r="V22" s="205"/>
      <c r="W22" s="205"/>
      <c r="X22" s="205"/>
      <c r="Y22" s="205"/>
      <c r="Z22" s="205"/>
      <c r="AA22" s="205"/>
      <c r="AB22" s="205"/>
      <c r="AC22" s="205"/>
      <c r="AD22" s="206"/>
    </row>
    <row r="23" spans="4:30" ht="12.75" customHeight="1">
      <c r="D23" s="157"/>
      <c r="E23" s="158"/>
      <c r="F23" s="158"/>
      <c r="G23" s="158"/>
      <c r="H23" s="158"/>
      <c r="I23" s="158"/>
      <c r="J23" s="158"/>
      <c r="K23" s="158"/>
      <c r="L23" s="158"/>
      <c r="M23" s="159"/>
      <c r="N23" s="61"/>
      <c r="O23" s="201"/>
      <c r="P23" s="202"/>
      <c r="Q23" s="202"/>
      <c r="R23" s="202"/>
      <c r="S23" s="202"/>
      <c r="T23" s="202"/>
      <c r="U23" s="202"/>
      <c r="V23" s="207"/>
      <c r="W23" s="207"/>
      <c r="X23" s="207"/>
      <c r="Y23" s="207"/>
      <c r="Z23" s="207"/>
      <c r="AA23" s="207"/>
      <c r="AB23" s="207"/>
      <c r="AC23" s="207"/>
      <c r="AD23" s="208"/>
    </row>
    <row r="24" spans="4:30" ht="12.75" customHeight="1">
      <c r="D24" s="160"/>
      <c r="E24" s="161"/>
      <c r="F24" s="161"/>
      <c r="G24" s="161"/>
      <c r="H24" s="161"/>
      <c r="I24" s="161"/>
      <c r="J24" s="161"/>
      <c r="K24" s="161"/>
      <c r="L24" s="161"/>
      <c r="M24" s="162"/>
      <c r="N24" s="62"/>
      <c r="O24" s="189" t="s">
        <v>52</v>
      </c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</row>
  </sheetData>
  <sheetProtection/>
  <mergeCells count="62">
    <mergeCell ref="B1:C1"/>
    <mergeCell ref="F3:H3"/>
    <mergeCell ref="I3:K3"/>
    <mergeCell ref="L3:N3"/>
    <mergeCell ref="O3:Q3"/>
    <mergeCell ref="R3:T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A6:AA7"/>
    <mergeCell ref="AB6:AB7"/>
    <mergeCell ref="AC6:AC7"/>
    <mergeCell ref="AD6:AD7"/>
    <mergeCell ref="AE4:AE5"/>
    <mergeCell ref="B6:B7"/>
    <mergeCell ref="C6:C7"/>
    <mergeCell ref="D6:D7"/>
    <mergeCell ref="E6:E7"/>
    <mergeCell ref="I6:K7"/>
    <mergeCell ref="U8:U9"/>
    <mergeCell ref="V8:V9"/>
    <mergeCell ref="W8:W9"/>
    <mergeCell ref="X8:X9"/>
    <mergeCell ref="Y6:Y7"/>
    <mergeCell ref="Z6:Z7"/>
    <mergeCell ref="U6:U7"/>
    <mergeCell ref="V6:V7"/>
    <mergeCell ref="W6:W7"/>
    <mergeCell ref="X6:X7"/>
    <mergeCell ref="AA8:AA9"/>
    <mergeCell ref="AB8:AB9"/>
    <mergeCell ref="AC8:AC9"/>
    <mergeCell ref="AD8:AD9"/>
    <mergeCell ref="AE6:AE7"/>
    <mergeCell ref="B8:B9"/>
    <mergeCell ref="C8:C9"/>
    <mergeCell ref="D8:D9"/>
    <mergeCell ref="E8:E9"/>
    <mergeCell ref="L8:N9"/>
    <mergeCell ref="AE8:AE9"/>
    <mergeCell ref="E14:K14"/>
    <mergeCell ref="P14:U14"/>
    <mergeCell ref="AD14:AE14"/>
    <mergeCell ref="D16:M24"/>
    <mergeCell ref="O16:U23"/>
    <mergeCell ref="V16:AD23"/>
    <mergeCell ref="O24:AD24"/>
    <mergeCell ref="Y8:Y9"/>
    <mergeCell ref="Z8:Z9"/>
  </mergeCells>
  <conditionalFormatting sqref="D11">
    <cfRule type="cellIs" priority="1" dxfId="18" operator="equal" stopIfTrue="1">
      <formula>"Pokračuje"</formula>
    </cfRule>
    <cfRule type="cellIs" priority="2" dxfId="19" operator="equal" stopIfTrue="1">
      <formula>"HOTOVO"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Robo</dc:creator>
  <cp:keywords/>
  <dc:description/>
  <cp:lastModifiedBy>Martin</cp:lastModifiedBy>
  <cp:lastPrinted>2014-02-19T08:17:03Z</cp:lastPrinted>
  <dcterms:created xsi:type="dcterms:W3CDTF">2014-03-05T22:29:50Z</dcterms:created>
  <dcterms:modified xsi:type="dcterms:W3CDTF">2016-04-09T16:39:18Z</dcterms:modified>
  <cp:category/>
  <cp:version/>
  <cp:contentType/>
  <cp:contentStatus/>
</cp:coreProperties>
</file>